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Rekapitulace stavby" sheetId="1" r:id="rId1"/>
    <sheet name="054-2 - Zokruhování vodov..." sheetId="2" r:id="rId2"/>
  </sheets>
  <definedNames>
    <definedName name="_xlnm._FilterDatabase" localSheetId="1" hidden="1">'054-2 - Zokruhování vodov...'!$C$137:$K$662</definedName>
    <definedName name="_xlnm.Print_Titles" localSheetId="1">'054-2 - Zokruhování vodov...'!$137:$137</definedName>
    <definedName name="_xlnm.Print_Titles" localSheetId="0">'Rekapitulace stavby'!$92:$92</definedName>
    <definedName name="_xlnm.Print_Area" localSheetId="1">'054-2 - Zokruhování vodov...'!$C$4:$J$76,'054-2 - Zokruhování vodov...'!$C$82:$J$121,'054-2 - Zokruhování vodov...'!$C$127:$K$662</definedName>
    <definedName name="_xlnm.Print_Area" localSheetId="0">'Rekapitulace stavby'!$D$4:$AO$76,'Rekapitulace stavby'!$C$82:$AQ$96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660" i="2"/>
  <c r="BH660" i="2"/>
  <c r="BG660" i="2"/>
  <c r="BF660" i="2"/>
  <c r="T660" i="2"/>
  <c r="T659" i="2"/>
  <c r="R660" i="2"/>
  <c r="R659" i="2"/>
  <c r="P660" i="2"/>
  <c r="P659" i="2"/>
  <c r="BI656" i="2"/>
  <c r="BH656" i="2"/>
  <c r="BG656" i="2"/>
  <c r="BF656" i="2"/>
  <c r="T656" i="2"/>
  <c r="T655" i="2" s="1"/>
  <c r="R656" i="2"/>
  <c r="R655" i="2"/>
  <c r="P656" i="2"/>
  <c r="P655" i="2"/>
  <c r="BI652" i="2"/>
  <c r="BH652" i="2"/>
  <c r="BG652" i="2"/>
  <c r="BF652" i="2"/>
  <c r="T652" i="2"/>
  <c r="R652" i="2"/>
  <c r="P652" i="2"/>
  <c r="BI649" i="2"/>
  <c r="BH649" i="2"/>
  <c r="BG649" i="2"/>
  <c r="BF649" i="2"/>
  <c r="T649" i="2"/>
  <c r="R649" i="2"/>
  <c r="P649" i="2"/>
  <c r="BI645" i="2"/>
  <c r="BH645" i="2"/>
  <c r="BG645" i="2"/>
  <c r="BF645" i="2"/>
  <c r="T645" i="2"/>
  <c r="R645" i="2"/>
  <c r="P645" i="2"/>
  <c r="BI642" i="2"/>
  <c r="BH642" i="2"/>
  <c r="BG642" i="2"/>
  <c r="BF642" i="2"/>
  <c r="T642" i="2"/>
  <c r="R642" i="2"/>
  <c r="P642" i="2"/>
  <c r="BI639" i="2"/>
  <c r="BH639" i="2"/>
  <c r="BG639" i="2"/>
  <c r="BF639" i="2"/>
  <c r="T639" i="2"/>
  <c r="R639" i="2"/>
  <c r="P639" i="2"/>
  <c r="BI635" i="2"/>
  <c r="BH635" i="2"/>
  <c r="BG635" i="2"/>
  <c r="BF635" i="2"/>
  <c r="T635" i="2"/>
  <c r="R635" i="2"/>
  <c r="P635" i="2"/>
  <c r="BI632" i="2"/>
  <c r="BH632" i="2"/>
  <c r="BG632" i="2"/>
  <c r="BF632" i="2"/>
  <c r="T632" i="2"/>
  <c r="R632" i="2"/>
  <c r="P632" i="2"/>
  <c r="BI629" i="2"/>
  <c r="BH629" i="2"/>
  <c r="BG629" i="2"/>
  <c r="BF629" i="2"/>
  <c r="T629" i="2"/>
  <c r="R629" i="2"/>
  <c r="P629" i="2"/>
  <c r="BI624" i="2"/>
  <c r="BH624" i="2"/>
  <c r="BG624" i="2"/>
  <c r="BF624" i="2"/>
  <c r="T624" i="2"/>
  <c r="T623" i="2"/>
  <c r="T622" i="2"/>
  <c r="R624" i="2"/>
  <c r="R623" i="2" s="1"/>
  <c r="R622" i="2" s="1"/>
  <c r="P624" i="2"/>
  <c r="P623" i="2" s="1"/>
  <c r="P622" i="2" s="1"/>
  <c r="BI619" i="2"/>
  <c r="BH619" i="2"/>
  <c r="BG619" i="2"/>
  <c r="BF619" i="2"/>
  <c r="T619" i="2"/>
  <c r="R619" i="2"/>
  <c r="P619" i="2"/>
  <c r="BI615" i="2"/>
  <c r="BH615" i="2"/>
  <c r="BG615" i="2"/>
  <c r="BF615" i="2"/>
  <c r="T615" i="2"/>
  <c r="R615" i="2"/>
  <c r="P615" i="2"/>
  <c r="BI612" i="2"/>
  <c r="BH612" i="2"/>
  <c r="BG612" i="2"/>
  <c r="BF612" i="2"/>
  <c r="T612" i="2"/>
  <c r="R612" i="2"/>
  <c r="P612" i="2"/>
  <c r="BI609" i="2"/>
  <c r="BH609" i="2"/>
  <c r="BG609" i="2"/>
  <c r="BF609" i="2"/>
  <c r="T609" i="2"/>
  <c r="R609" i="2"/>
  <c r="P609" i="2"/>
  <c r="BI606" i="2"/>
  <c r="BH606" i="2"/>
  <c r="BG606" i="2"/>
  <c r="BF606" i="2"/>
  <c r="T606" i="2"/>
  <c r="R606" i="2"/>
  <c r="P606" i="2"/>
  <c r="BI603" i="2"/>
  <c r="BH603" i="2"/>
  <c r="BG603" i="2"/>
  <c r="BF603" i="2"/>
  <c r="T603" i="2"/>
  <c r="R603" i="2"/>
  <c r="P603" i="2"/>
  <c r="BI599" i="2"/>
  <c r="BH599" i="2"/>
  <c r="BG599" i="2"/>
  <c r="BF599" i="2"/>
  <c r="T599" i="2"/>
  <c r="R599" i="2"/>
  <c r="P599" i="2"/>
  <c r="BI596" i="2"/>
  <c r="BH596" i="2"/>
  <c r="BG596" i="2"/>
  <c r="BF596" i="2"/>
  <c r="T596" i="2"/>
  <c r="R596" i="2"/>
  <c r="P596" i="2"/>
  <c r="BI592" i="2"/>
  <c r="BH592" i="2"/>
  <c r="BG592" i="2"/>
  <c r="BF592" i="2"/>
  <c r="T592" i="2"/>
  <c r="R592" i="2"/>
  <c r="P592" i="2"/>
  <c r="BI589" i="2"/>
  <c r="BH589" i="2"/>
  <c r="BG589" i="2"/>
  <c r="BF589" i="2"/>
  <c r="T589" i="2"/>
  <c r="R589" i="2"/>
  <c r="P589" i="2"/>
  <c r="BI586" i="2"/>
  <c r="BH586" i="2"/>
  <c r="BG586" i="2"/>
  <c r="BF586" i="2"/>
  <c r="T586" i="2"/>
  <c r="R586" i="2"/>
  <c r="P586" i="2"/>
  <c r="BI583" i="2"/>
  <c r="BH583" i="2"/>
  <c r="BG583" i="2"/>
  <c r="BF583" i="2"/>
  <c r="T583" i="2"/>
  <c r="R583" i="2"/>
  <c r="P583" i="2"/>
  <c r="BI580" i="2"/>
  <c r="BH580" i="2"/>
  <c r="BG580" i="2"/>
  <c r="BF580" i="2"/>
  <c r="T580" i="2"/>
  <c r="R580" i="2"/>
  <c r="P580" i="2"/>
  <c r="BI575" i="2"/>
  <c r="BH575" i="2"/>
  <c r="BG575" i="2"/>
  <c r="BF575" i="2"/>
  <c r="T575" i="2"/>
  <c r="R575" i="2"/>
  <c r="P575" i="2"/>
  <c r="BI572" i="2"/>
  <c r="BH572" i="2"/>
  <c r="BG572" i="2"/>
  <c r="BF572" i="2"/>
  <c r="T572" i="2"/>
  <c r="R572" i="2"/>
  <c r="P572" i="2"/>
  <c r="BI569" i="2"/>
  <c r="BH569" i="2"/>
  <c r="BG569" i="2"/>
  <c r="BF569" i="2"/>
  <c r="T569" i="2"/>
  <c r="R569" i="2"/>
  <c r="P569" i="2"/>
  <c r="BI566" i="2"/>
  <c r="BH566" i="2"/>
  <c r="BG566" i="2"/>
  <c r="BF566" i="2"/>
  <c r="T566" i="2"/>
  <c r="R566" i="2"/>
  <c r="P566" i="2"/>
  <c r="BI563" i="2"/>
  <c r="BH563" i="2"/>
  <c r="BG563" i="2"/>
  <c r="BF563" i="2"/>
  <c r="T563" i="2"/>
  <c r="R563" i="2"/>
  <c r="P563" i="2"/>
  <c r="BI560" i="2"/>
  <c r="BH560" i="2"/>
  <c r="BG560" i="2"/>
  <c r="BF560" i="2"/>
  <c r="T560" i="2"/>
  <c r="R560" i="2"/>
  <c r="P560" i="2"/>
  <c r="BI557" i="2"/>
  <c r="BH557" i="2"/>
  <c r="BG557" i="2"/>
  <c r="BF557" i="2"/>
  <c r="T557" i="2"/>
  <c r="R557" i="2"/>
  <c r="P557" i="2"/>
  <c r="BI554" i="2"/>
  <c r="BH554" i="2"/>
  <c r="BG554" i="2"/>
  <c r="BF554" i="2"/>
  <c r="T554" i="2"/>
  <c r="R554" i="2"/>
  <c r="P554" i="2"/>
  <c r="BI551" i="2"/>
  <c r="BH551" i="2"/>
  <c r="BG551" i="2"/>
  <c r="BF551" i="2"/>
  <c r="T551" i="2"/>
  <c r="R551" i="2"/>
  <c r="P551" i="2"/>
  <c r="BI548" i="2"/>
  <c r="BH548" i="2"/>
  <c r="BG548" i="2"/>
  <c r="BF548" i="2"/>
  <c r="T548" i="2"/>
  <c r="R548" i="2"/>
  <c r="P548" i="2"/>
  <c r="BI545" i="2"/>
  <c r="BH545" i="2"/>
  <c r="BG545" i="2"/>
  <c r="BF545" i="2"/>
  <c r="T545" i="2"/>
  <c r="R545" i="2"/>
  <c r="P545" i="2"/>
  <c r="BI541" i="2"/>
  <c r="BH541" i="2"/>
  <c r="BG541" i="2"/>
  <c r="BF541" i="2"/>
  <c r="T541" i="2"/>
  <c r="R541" i="2"/>
  <c r="P541" i="2"/>
  <c r="BI538" i="2"/>
  <c r="BH538" i="2"/>
  <c r="BG538" i="2"/>
  <c r="BF538" i="2"/>
  <c r="T538" i="2"/>
  <c r="R538" i="2"/>
  <c r="P538" i="2"/>
  <c r="BI535" i="2"/>
  <c r="BH535" i="2"/>
  <c r="BG535" i="2"/>
  <c r="BF535" i="2"/>
  <c r="T535" i="2"/>
  <c r="R535" i="2"/>
  <c r="P535" i="2"/>
  <c r="BI532" i="2"/>
  <c r="BH532" i="2"/>
  <c r="BG532" i="2"/>
  <c r="BF532" i="2"/>
  <c r="T532" i="2"/>
  <c r="R532" i="2"/>
  <c r="P532" i="2"/>
  <c r="BI529" i="2"/>
  <c r="BH529" i="2"/>
  <c r="BG529" i="2"/>
  <c r="BF529" i="2"/>
  <c r="T529" i="2"/>
  <c r="R529" i="2"/>
  <c r="P529" i="2"/>
  <c r="BI526" i="2"/>
  <c r="BH526" i="2"/>
  <c r="BG526" i="2"/>
  <c r="BF526" i="2"/>
  <c r="T526" i="2"/>
  <c r="R526" i="2"/>
  <c r="P526" i="2"/>
  <c r="BI523" i="2"/>
  <c r="BH523" i="2"/>
  <c r="BG523" i="2"/>
  <c r="BF523" i="2"/>
  <c r="T523" i="2"/>
  <c r="R523" i="2"/>
  <c r="P523" i="2"/>
  <c r="BI520" i="2"/>
  <c r="BH520" i="2"/>
  <c r="BG520" i="2"/>
  <c r="BF520" i="2"/>
  <c r="T520" i="2"/>
  <c r="R520" i="2"/>
  <c r="P520" i="2"/>
  <c r="BI517" i="2"/>
  <c r="BH517" i="2"/>
  <c r="BG517" i="2"/>
  <c r="BF517" i="2"/>
  <c r="T517" i="2"/>
  <c r="R517" i="2"/>
  <c r="P517" i="2"/>
  <c r="BI514" i="2"/>
  <c r="BH514" i="2"/>
  <c r="BG514" i="2"/>
  <c r="BF514" i="2"/>
  <c r="T514" i="2"/>
  <c r="R514" i="2"/>
  <c r="P514" i="2"/>
  <c r="BI511" i="2"/>
  <c r="BH511" i="2"/>
  <c r="BG511" i="2"/>
  <c r="BF511" i="2"/>
  <c r="T511" i="2"/>
  <c r="R511" i="2"/>
  <c r="P511" i="2"/>
  <c r="BI508" i="2"/>
  <c r="BH508" i="2"/>
  <c r="BG508" i="2"/>
  <c r="BF508" i="2"/>
  <c r="T508" i="2"/>
  <c r="R508" i="2"/>
  <c r="P508" i="2"/>
  <c r="BI505" i="2"/>
  <c r="BH505" i="2"/>
  <c r="BG505" i="2"/>
  <c r="BF505" i="2"/>
  <c r="T505" i="2"/>
  <c r="R505" i="2"/>
  <c r="P505" i="2"/>
  <c r="BI502" i="2"/>
  <c r="BH502" i="2"/>
  <c r="BG502" i="2"/>
  <c r="BF502" i="2"/>
  <c r="T502" i="2"/>
  <c r="R502" i="2"/>
  <c r="P502" i="2"/>
  <c r="BI498" i="2"/>
  <c r="BH498" i="2"/>
  <c r="BG498" i="2"/>
  <c r="BF498" i="2"/>
  <c r="T498" i="2"/>
  <c r="R498" i="2"/>
  <c r="P498" i="2"/>
  <c r="BI495" i="2"/>
  <c r="BH495" i="2"/>
  <c r="BG495" i="2"/>
  <c r="BF495" i="2"/>
  <c r="T495" i="2"/>
  <c r="R495" i="2"/>
  <c r="P495" i="2"/>
  <c r="BI492" i="2"/>
  <c r="BH492" i="2"/>
  <c r="BG492" i="2"/>
  <c r="BF492" i="2"/>
  <c r="T492" i="2"/>
  <c r="R492" i="2"/>
  <c r="P492" i="2"/>
  <c r="BI489" i="2"/>
  <c r="BH489" i="2"/>
  <c r="BG489" i="2"/>
  <c r="BF489" i="2"/>
  <c r="T489" i="2"/>
  <c r="R489" i="2"/>
  <c r="P489" i="2"/>
  <c r="BI485" i="2"/>
  <c r="BH485" i="2"/>
  <c r="BG485" i="2"/>
  <c r="BF485" i="2"/>
  <c r="T485" i="2"/>
  <c r="R485" i="2"/>
  <c r="P485" i="2"/>
  <c r="BI482" i="2"/>
  <c r="BH482" i="2"/>
  <c r="BG482" i="2"/>
  <c r="BF482" i="2"/>
  <c r="T482" i="2"/>
  <c r="R482" i="2"/>
  <c r="P482" i="2"/>
  <c r="BI479" i="2"/>
  <c r="BH479" i="2"/>
  <c r="BG479" i="2"/>
  <c r="BF479" i="2"/>
  <c r="T479" i="2"/>
  <c r="R479" i="2"/>
  <c r="P479" i="2"/>
  <c r="BI475" i="2"/>
  <c r="BH475" i="2"/>
  <c r="BG475" i="2"/>
  <c r="BF475" i="2"/>
  <c r="T475" i="2"/>
  <c r="R475" i="2"/>
  <c r="P475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3" i="2"/>
  <c r="BH463" i="2"/>
  <c r="BG463" i="2"/>
  <c r="BF463" i="2"/>
  <c r="T463" i="2"/>
  <c r="R463" i="2"/>
  <c r="P463" i="2"/>
  <c r="BI460" i="2"/>
  <c r="BH460" i="2"/>
  <c r="BG460" i="2"/>
  <c r="BF460" i="2"/>
  <c r="T460" i="2"/>
  <c r="R460" i="2"/>
  <c r="P460" i="2"/>
  <c r="BI455" i="2"/>
  <c r="BH455" i="2"/>
  <c r="BG455" i="2"/>
  <c r="BF455" i="2"/>
  <c r="T455" i="2"/>
  <c r="R455" i="2"/>
  <c r="P455" i="2"/>
  <c r="BI451" i="2"/>
  <c r="BH451" i="2"/>
  <c r="BG451" i="2"/>
  <c r="BF451" i="2"/>
  <c r="T451" i="2"/>
  <c r="R451" i="2"/>
  <c r="P451" i="2"/>
  <c r="BI448" i="2"/>
  <c r="BH448" i="2"/>
  <c r="BG448" i="2"/>
  <c r="BF448" i="2"/>
  <c r="T448" i="2"/>
  <c r="R448" i="2"/>
  <c r="P448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7" i="2"/>
  <c r="BH437" i="2"/>
  <c r="BG437" i="2"/>
  <c r="BF437" i="2"/>
  <c r="T437" i="2"/>
  <c r="R437" i="2"/>
  <c r="P437" i="2"/>
  <c r="BI434" i="2"/>
  <c r="BH434" i="2"/>
  <c r="BG434" i="2"/>
  <c r="BF434" i="2"/>
  <c r="T434" i="2"/>
  <c r="R434" i="2"/>
  <c r="P434" i="2"/>
  <c r="BI430" i="2"/>
  <c r="BH430" i="2"/>
  <c r="BG430" i="2"/>
  <c r="BF430" i="2"/>
  <c r="T430" i="2"/>
  <c r="R430" i="2"/>
  <c r="P430" i="2"/>
  <c r="BI427" i="2"/>
  <c r="BH427" i="2"/>
  <c r="BG427" i="2"/>
  <c r="BF427" i="2"/>
  <c r="T427" i="2"/>
  <c r="R427" i="2"/>
  <c r="P427" i="2"/>
  <c r="BI423" i="2"/>
  <c r="BH423" i="2"/>
  <c r="BG423" i="2"/>
  <c r="BF423" i="2"/>
  <c r="T423" i="2"/>
  <c r="T422" i="2"/>
  <c r="R423" i="2"/>
  <c r="R422" i="2"/>
  <c r="P423" i="2"/>
  <c r="P422" i="2"/>
  <c r="BI419" i="2"/>
  <c r="BH419" i="2"/>
  <c r="BG419" i="2"/>
  <c r="BF419" i="2"/>
  <c r="T419" i="2"/>
  <c r="T418" i="2"/>
  <c r="R419" i="2"/>
  <c r="R418" i="2"/>
  <c r="P419" i="2"/>
  <c r="P418" i="2"/>
  <c r="BI415" i="2"/>
  <c r="BH415" i="2"/>
  <c r="BG415" i="2"/>
  <c r="BF415" i="2"/>
  <c r="T415" i="2"/>
  <c r="R415" i="2"/>
  <c r="P415" i="2"/>
  <c r="BI412" i="2"/>
  <c r="BH412" i="2"/>
  <c r="BG412" i="2"/>
  <c r="BF412" i="2"/>
  <c r="T412" i="2"/>
  <c r="R412" i="2"/>
  <c r="P412" i="2"/>
  <c r="BI409" i="2"/>
  <c r="BH409" i="2"/>
  <c r="BG409" i="2"/>
  <c r="BF409" i="2"/>
  <c r="T409" i="2"/>
  <c r="R409" i="2"/>
  <c r="P409" i="2"/>
  <c r="BI406" i="2"/>
  <c r="BH406" i="2"/>
  <c r="BG406" i="2"/>
  <c r="BF406" i="2"/>
  <c r="T406" i="2"/>
  <c r="R406" i="2"/>
  <c r="P406" i="2"/>
  <c r="BI402" i="2"/>
  <c r="BH402" i="2"/>
  <c r="BG402" i="2"/>
  <c r="BF402" i="2"/>
  <c r="T402" i="2"/>
  <c r="R402" i="2"/>
  <c r="P402" i="2"/>
  <c r="BI399" i="2"/>
  <c r="BH399" i="2"/>
  <c r="BG399" i="2"/>
  <c r="BF399" i="2"/>
  <c r="T399" i="2"/>
  <c r="R399" i="2"/>
  <c r="P399" i="2"/>
  <c r="BI396" i="2"/>
  <c r="BH396" i="2"/>
  <c r="BG396" i="2"/>
  <c r="BF396" i="2"/>
  <c r="T396" i="2"/>
  <c r="R396" i="2"/>
  <c r="P396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7" i="2"/>
  <c r="BH387" i="2"/>
  <c r="BG387" i="2"/>
  <c r="BF387" i="2"/>
  <c r="T387" i="2"/>
  <c r="R387" i="2"/>
  <c r="P387" i="2"/>
  <c r="BI384" i="2"/>
  <c r="BH384" i="2"/>
  <c r="BG384" i="2"/>
  <c r="BF384" i="2"/>
  <c r="T384" i="2"/>
  <c r="R384" i="2"/>
  <c r="P384" i="2"/>
  <c r="BI381" i="2"/>
  <c r="BH381" i="2"/>
  <c r="BG381" i="2"/>
  <c r="BF381" i="2"/>
  <c r="T381" i="2"/>
  <c r="R381" i="2"/>
  <c r="P381" i="2"/>
  <c r="BI378" i="2"/>
  <c r="BH378" i="2"/>
  <c r="BG378" i="2"/>
  <c r="BF378" i="2"/>
  <c r="T378" i="2"/>
  <c r="R378" i="2"/>
  <c r="P378" i="2"/>
  <c r="BI375" i="2"/>
  <c r="BH375" i="2"/>
  <c r="BG375" i="2"/>
  <c r="BF375" i="2"/>
  <c r="T375" i="2"/>
  <c r="R375" i="2"/>
  <c r="P375" i="2"/>
  <c r="BI372" i="2"/>
  <c r="BH372" i="2"/>
  <c r="BG372" i="2"/>
  <c r="BF372" i="2"/>
  <c r="T372" i="2"/>
  <c r="R372" i="2"/>
  <c r="P372" i="2"/>
  <c r="BI369" i="2"/>
  <c r="BH369" i="2"/>
  <c r="F34" i="2" s="1"/>
  <c r="BG369" i="2"/>
  <c r="BF369" i="2"/>
  <c r="T369" i="2"/>
  <c r="R369" i="2"/>
  <c r="P369" i="2"/>
  <c r="BI366" i="2"/>
  <c r="BH366" i="2"/>
  <c r="BG366" i="2"/>
  <c r="BF366" i="2"/>
  <c r="T366" i="2"/>
  <c r="R366" i="2"/>
  <c r="P366" i="2"/>
  <c r="BI363" i="2"/>
  <c r="BH363" i="2"/>
  <c r="BG363" i="2"/>
  <c r="BF363" i="2"/>
  <c r="T363" i="2"/>
  <c r="R363" i="2"/>
  <c r="P363" i="2"/>
  <c r="BI360" i="2"/>
  <c r="BH360" i="2"/>
  <c r="BG360" i="2"/>
  <c r="BF360" i="2"/>
  <c r="T360" i="2"/>
  <c r="R360" i="2"/>
  <c r="P360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27" i="2"/>
  <c r="BH327" i="2"/>
  <c r="BG327" i="2"/>
  <c r="BF327" i="2"/>
  <c r="T327" i="2"/>
  <c r="R327" i="2"/>
  <c r="P327" i="2"/>
  <c r="BI324" i="2"/>
  <c r="BH324" i="2"/>
  <c r="BG324" i="2"/>
  <c r="BF324" i="2"/>
  <c r="T324" i="2"/>
  <c r="R324" i="2"/>
  <c r="P324" i="2"/>
  <c r="BI321" i="2"/>
  <c r="BH321" i="2"/>
  <c r="BG321" i="2"/>
  <c r="BF321" i="2"/>
  <c r="T321" i="2"/>
  <c r="R321" i="2"/>
  <c r="P321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0" i="2"/>
  <c r="BH290" i="2"/>
  <c r="BG290" i="2"/>
  <c r="BF290" i="2"/>
  <c r="T290" i="2"/>
  <c r="R290" i="2"/>
  <c r="P290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78" i="2"/>
  <c r="BH278" i="2"/>
  <c r="BG278" i="2"/>
  <c r="BF278" i="2"/>
  <c r="T278" i="2"/>
  <c r="R278" i="2"/>
  <c r="P278" i="2"/>
  <c r="BI275" i="2"/>
  <c r="BH275" i="2"/>
  <c r="BG275" i="2"/>
  <c r="BF275" i="2"/>
  <c r="T275" i="2"/>
  <c r="R275" i="2"/>
  <c r="P275" i="2"/>
  <c r="BI272" i="2"/>
  <c r="BH272" i="2"/>
  <c r="BG272" i="2"/>
  <c r="BF272" i="2"/>
  <c r="T272" i="2"/>
  <c r="R272" i="2"/>
  <c r="P272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5" i="2"/>
  <c r="BH225" i="2"/>
  <c r="BG225" i="2"/>
  <c r="BF225" i="2"/>
  <c r="T225" i="2"/>
  <c r="R225" i="2"/>
  <c r="P225" i="2"/>
  <c r="BI220" i="2"/>
  <c r="BH220" i="2"/>
  <c r="BG220" i="2"/>
  <c r="BF220" i="2"/>
  <c r="T220" i="2"/>
  <c r="R220" i="2"/>
  <c r="P220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3" i="2"/>
  <c r="BH203" i="2"/>
  <c r="BG203" i="2"/>
  <c r="BF203" i="2"/>
  <c r="T203" i="2"/>
  <c r="R203" i="2"/>
  <c r="P203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1" i="2"/>
  <c r="BH161" i="2"/>
  <c r="BG161" i="2"/>
  <c r="BF161" i="2"/>
  <c r="T161" i="2"/>
  <c r="R161" i="2"/>
  <c r="P161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1" i="2"/>
  <c r="BH141" i="2"/>
  <c r="BG141" i="2"/>
  <c r="F33" i="2" s="1"/>
  <c r="BF141" i="2"/>
  <c r="F32" i="2" s="1"/>
  <c r="T141" i="2"/>
  <c r="R141" i="2"/>
  <c r="P141" i="2"/>
  <c r="J134" i="2"/>
  <c r="F134" i="2"/>
  <c r="F132" i="2"/>
  <c r="E130" i="2"/>
  <c r="J89" i="2"/>
  <c r="F89" i="2"/>
  <c r="F87" i="2"/>
  <c r="E85" i="2"/>
  <c r="J22" i="2"/>
  <c r="E22" i="2"/>
  <c r="J135" i="2" s="1"/>
  <c r="J21" i="2"/>
  <c r="J16" i="2"/>
  <c r="E16" i="2"/>
  <c r="F135" i="2" s="1"/>
  <c r="J15" i="2"/>
  <c r="J10" i="2"/>
  <c r="J132" i="2" s="1"/>
  <c r="L90" i="1"/>
  <c r="AM90" i="1"/>
  <c r="AM89" i="1"/>
  <c r="L89" i="1"/>
  <c r="AM87" i="1"/>
  <c r="L87" i="1"/>
  <c r="L85" i="1"/>
  <c r="L84" i="1"/>
  <c r="BK656" i="2"/>
  <c r="BK649" i="2"/>
  <c r="J649" i="2"/>
  <c r="J642" i="2"/>
  <c r="BK632" i="2"/>
  <c r="J624" i="2"/>
  <c r="BK615" i="2"/>
  <c r="BK609" i="2"/>
  <c r="BK603" i="2"/>
  <c r="BK596" i="2"/>
  <c r="J592" i="2"/>
  <c r="BK583" i="2"/>
  <c r="BK575" i="2"/>
  <c r="BK569" i="2"/>
  <c r="BK563" i="2"/>
  <c r="BK557" i="2"/>
  <c r="J551" i="2"/>
  <c r="BK545" i="2"/>
  <c r="BK535" i="2"/>
  <c r="J529" i="2"/>
  <c r="J520" i="2"/>
  <c r="BK511" i="2"/>
  <c r="BK498" i="2"/>
  <c r="J489" i="2"/>
  <c r="J475" i="2"/>
  <c r="BK463" i="2"/>
  <c r="BK451" i="2"/>
  <c r="BK441" i="2"/>
  <c r="J430" i="2"/>
  <c r="BK415" i="2"/>
  <c r="J409" i="2"/>
  <c r="J399" i="2"/>
  <c r="J387" i="2"/>
  <c r="J378" i="2"/>
  <c r="BK369" i="2"/>
  <c r="J363" i="2"/>
  <c r="J351" i="2"/>
  <c r="BK339" i="2"/>
  <c r="J330" i="2"/>
  <c r="BK318" i="2"/>
  <c r="BK309" i="2"/>
  <c r="BK296" i="2"/>
  <c r="BK284" i="2"/>
  <c r="J275" i="2"/>
  <c r="J265" i="2"/>
  <c r="BK247" i="2"/>
  <c r="J235" i="2"/>
  <c r="J225" i="2"/>
  <c r="J209" i="2"/>
  <c r="J197" i="2"/>
  <c r="J185" i="2"/>
  <c r="J171" i="2"/>
  <c r="J153" i="2"/>
  <c r="AS94" i="1"/>
  <c r="J652" i="2"/>
  <c r="J645" i="2"/>
  <c r="BK639" i="2"/>
  <c r="J635" i="2"/>
  <c r="J629" i="2"/>
  <c r="J619" i="2"/>
  <c r="BK612" i="2"/>
  <c r="BK606" i="2"/>
  <c r="BK599" i="2"/>
  <c r="J596" i="2"/>
  <c r="J589" i="2"/>
  <c r="J583" i="2"/>
  <c r="J575" i="2"/>
  <c r="BK566" i="2"/>
  <c r="BK560" i="2"/>
  <c r="J554" i="2"/>
  <c r="J545" i="2"/>
  <c r="BK538" i="2"/>
  <c r="BK529" i="2"/>
  <c r="J523" i="2"/>
  <c r="J517" i="2"/>
  <c r="BK505" i="2"/>
  <c r="J495" i="2"/>
  <c r="J485" i="2"/>
  <c r="J472" i="2"/>
  <c r="BK460" i="2"/>
  <c r="J451" i="2"/>
  <c r="J441" i="2"/>
  <c r="BK427" i="2"/>
  <c r="J415" i="2"/>
  <c r="BK399" i="2"/>
  <c r="J390" i="2"/>
  <c r="BK378" i="2"/>
  <c r="J366" i="2"/>
  <c r="BK357" i="2"/>
  <c r="BK348" i="2"/>
  <c r="BK336" i="2"/>
  <c r="J327" i="2"/>
  <c r="J315" i="2"/>
  <c r="J306" i="2"/>
  <c r="BK293" i="2"/>
  <c r="BK281" i="2"/>
  <c r="J272" i="2"/>
  <c r="BK255" i="2"/>
  <c r="J241" i="2"/>
  <c r="J231" i="2"/>
  <c r="BK212" i="2"/>
  <c r="BK203" i="2"/>
  <c r="J194" i="2"/>
  <c r="J182" i="2"/>
  <c r="J156" i="2"/>
  <c r="BK147" i="2"/>
  <c r="J508" i="2"/>
  <c r="BK482" i="2"/>
  <c r="BK472" i="2"/>
  <c r="J463" i="2"/>
  <c r="J448" i="2"/>
  <c r="BK437" i="2"/>
  <c r="J427" i="2"/>
  <c r="J412" i="2"/>
  <c r="J402" i="2"/>
  <c r="BK390" i="2"/>
  <c r="J384" i="2"/>
  <c r="J372" i="2"/>
  <c r="J360" i="2"/>
  <c r="BK345" i="2"/>
  <c r="J336" i="2"/>
  <c r="BK324" i="2"/>
  <c r="BK315" i="2"/>
  <c r="BK303" i="2"/>
  <c r="J290" i="2"/>
  <c r="BK275" i="2"/>
  <c r="BK258" i="2"/>
  <c r="J247" i="2"/>
  <c r="J238" i="2"/>
  <c r="J220" i="2"/>
  <c r="J206" i="2"/>
  <c r="BK194" i="2"/>
  <c r="BK182" i="2"/>
  <c r="BK156" i="2"/>
  <c r="BK144" i="2"/>
  <c r="BK520" i="2"/>
  <c r="J511" i="2"/>
  <c r="J502" i="2"/>
  <c r="J492" i="2"/>
  <c r="J479" i="2"/>
  <c r="J466" i="2"/>
  <c r="J455" i="2"/>
  <c r="J437" i="2"/>
  <c r="J423" i="2"/>
  <c r="BK409" i="2"/>
  <c r="BK396" i="2"/>
  <c r="BK387" i="2"/>
  <c r="BK375" i="2"/>
  <c r="BK366" i="2"/>
  <c r="J354" i="2"/>
  <c r="J348" i="2"/>
  <c r="J339" i="2"/>
  <c r="BK327" i="2"/>
  <c r="J318" i="2"/>
  <c r="BK306" i="2"/>
  <c r="J296" i="2"/>
  <c r="J284" i="2"/>
  <c r="BK268" i="2"/>
  <c r="J258" i="2"/>
  <c r="J244" i="2"/>
  <c r="J228" i="2"/>
  <c r="BK209" i="2"/>
  <c r="BK200" i="2"/>
  <c r="BK188" i="2"/>
  <c r="BK179" i="2"/>
  <c r="BK166" i="2"/>
  <c r="BK141" i="2"/>
  <c r="BK660" i="2"/>
  <c r="BK652" i="2"/>
  <c r="BK642" i="2"/>
  <c r="BK635" i="2"/>
  <c r="BK629" i="2"/>
  <c r="BK619" i="2"/>
  <c r="J612" i="2"/>
  <c r="J603" i="2"/>
  <c r="BK592" i="2"/>
  <c r="BK586" i="2"/>
  <c r="BK580" i="2"/>
  <c r="BK572" i="2"/>
  <c r="J569" i="2"/>
  <c r="J563" i="2"/>
  <c r="BK554" i="2"/>
  <c r="BK548" i="2"/>
  <c r="BK541" i="2"/>
  <c r="J535" i="2"/>
  <c r="BK526" i="2"/>
  <c r="BK517" i="2"/>
  <c r="J505" i="2"/>
  <c r="BK495" i="2"/>
  <c r="BK485" i="2"/>
  <c r="BK475" i="2"/>
  <c r="J469" i="2"/>
  <c r="BK455" i="2"/>
  <c r="BK444" i="2"/>
  <c r="BK434" i="2"/>
  <c r="BK423" i="2"/>
  <c r="BK412" i="2"/>
  <c r="J406" i="2"/>
  <c r="J393" i="2"/>
  <c r="J381" i="2"/>
  <c r="J369" i="2"/>
  <c r="BK360" i="2"/>
  <c r="BK351" i="2"/>
  <c r="J342" i="2"/>
  <c r="BK330" i="2"/>
  <c r="J321" i="2"/>
  <c r="J312" i="2"/>
  <c r="BK299" i="2"/>
  <c r="BK290" i="2"/>
  <c r="BK278" i="2"/>
  <c r="BK265" i="2"/>
  <c r="J255" i="2"/>
  <c r="BK241" i="2"/>
  <c r="BK228" i="2"/>
  <c r="BK215" i="2"/>
  <c r="BK206" i="2"/>
  <c r="BK191" i="2"/>
  <c r="J179" i="2"/>
  <c r="BK161" i="2"/>
  <c r="BK150" i="2"/>
  <c r="J32" i="2"/>
  <c r="J287" i="2"/>
  <c r="BK272" i="2"/>
  <c r="BK262" i="2"/>
  <c r="J252" i="2"/>
  <c r="BK231" i="2"/>
  <c r="J215" i="2"/>
  <c r="BK197" i="2"/>
  <c r="J191" i="2"/>
  <c r="BK176" i="2"/>
  <c r="BK153" i="2"/>
  <c r="J147" i="2"/>
  <c r="F35" i="2"/>
  <c r="J660" i="2"/>
  <c r="J656" i="2"/>
  <c r="BK645" i="2"/>
  <c r="J639" i="2"/>
  <c r="J632" i="2"/>
  <c r="BK624" i="2"/>
  <c r="J615" i="2"/>
  <c r="J609" i="2"/>
  <c r="J606" i="2"/>
  <c r="J599" i="2"/>
  <c r="BK589" i="2"/>
  <c r="J586" i="2"/>
  <c r="J580" i="2"/>
  <c r="J572" i="2"/>
  <c r="J566" i="2"/>
  <c r="J560" i="2"/>
  <c r="BK551" i="2"/>
  <c r="J548" i="2"/>
  <c r="J538" i="2"/>
  <c r="J532" i="2"/>
  <c r="BK523" i="2"/>
  <c r="BK514" i="2"/>
  <c r="BK508" i="2"/>
  <c r="J498" i="2"/>
  <c r="BK489" i="2"/>
  <c r="BK479" i="2"/>
  <c r="BK469" i="2"/>
  <c r="J460" i="2"/>
  <c r="J444" i="2"/>
  <c r="J434" i="2"/>
  <c r="BK419" i="2"/>
  <c r="BK402" i="2"/>
  <c r="BK393" i="2"/>
  <c r="BK384" i="2"/>
  <c r="J375" i="2"/>
  <c r="BK363" i="2"/>
  <c r="BK354" i="2"/>
  <c r="BK342" i="2"/>
  <c r="J333" i="2"/>
  <c r="BK321" i="2"/>
  <c r="J309" i="2"/>
  <c r="J299" i="2"/>
  <c r="BK287" i="2"/>
  <c r="J278" i="2"/>
  <c r="J268" i="2"/>
  <c r="BK252" i="2"/>
  <c r="BK238" i="2"/>
  <c r="BK225" i="2"/>
  <c r="J212" i="2"/>
  <c r="J203" i="2"/>
  <c r="BK185" i="2"/>
  <c r="BK171" i="2"/>
  <c r="J161" i="2"/>
  <c r="J150" i="2"/>
  <c r="J141" i="2"/>
  <c r="J557" i="2"/>
  <c r="J541" i="2"/>
  <c r="BK532" i="2"/>
  <c r="J526" i="2"/>
  <c r="J514" i="2"/>
  <c r="BK502" i="2"/>
  <c r="BK492" i="2"/>
  <c r="J482" i="2"/>
  <c r="BK466" i="2"/>
  <c r="BK448" i="2"/>
  <c r="BK430" i="2"/>
  <c r="J419" i="2"/>
  <c r="BK406" i="2"/>
  <c r="J396" i="2"/>
  <c r="BK381" i="2"/>
  <c r="BK372" i="2"/>
  <c r="J357" i="2"/>
  <c r="J345" i="2"/>
  <c r="BK333" i="2"/>
  <c r="J324" i="2"/>
  <c r="BK312" i="2"/>
  <c r="J303" i="2"/>
  <c r="J293" i="2"/>
  <c r="J281" i="2"/>
  <c r="J262" i="2"/>
  <c r="BK244" i="2"/>
  <c r="BK235" i="2"/>
  <c r="BK220" i="2"/>
  <c r="J200" i="2"/>
  <c r="J188" i="2"/>
  <c r="J176" i="2"/>
  <c r="J166" i="2"/>
  <c r="J144" i="2"/>
  <c r="T140" i="2" l="1"/>
  <c r="R251" i="2"/>
  <c r="BK271" i="2"/>
  <c r="J271" i="2"/>
  <c r="J99" i="2" s="1"/>
  <c r="BK405" i="2"/>
  <c r="J405" i="2"/>
  <c r="J101" i="2"/>
  <c r="T302" i="2"/>
  <c r="R426" i="2"/>
  <c r="R447" i="2"/>
  <c r="BK488" i="2"/>
  <c r="J488" i="2" s="1"/>
  <c r="J108" i="2" s="1"/>
  <c r="T501" i="2"/>
  <c r="P595" i="2"/>
  <c r="R628" i="2"/>
  <c r="BK140" i="2"/>
  <c r="J140" i="2"/>
  <c r="J96" i="2"/>
  <c r="P302" i="2"/>
  <c r="T426" i="2"/>
  <c r="P459" i="2"/>
  <c r="R488" i="2"/>
  <c r="R544" i="2"/>
  <c r="R595" i="2"/>
  <c r="BK638" i="2"/>
  <c r="J638" i="2"/>
  <c r="J117" i="2" s="1"/>
  <c r="R302" i="2"/>
  <c r="BK447" i="2"/>
  <c r="J447" i="2"/>
  <c r="J106" i="2" s="1"/>
  <c r="T459" i="2"/>
  <c r="R501" i="2"/>
  <c r="BK579" i="2"/>
  <c r="J579" i="2" s="1"/>
  <c r="J111" i="2" s="1"/>
  <c r="P579" i="2"/>
  <c r="BK251" i="2"/>
  <c r="J251" i="2" s="1"/>
  <c r="J97" i="2" s="1"/>
  <c r="T251" i="2"/>
  <c r="P261" i="2"/>
  <c r="R271" i="2"/>
  <c r="T405" i="2"/>
  <c r="BK426" i="2"/>
  <c r="J426" i="2"/>
  <c r="J105" i="2" s="1"/>
  <c r="BK459" i="2"/>
  <c r="J459" i="2" s="1"/>
  <c r="J107" i="2" s="1"/>
  <c r="T488" i="2"/>
  <c r="P544" i="2"/>
  <c r="T595" i="2"/>
  <c r="P628" i="2"/>
  <c r="R638" i="2"/>
  <c r="BK302" i="2"/>
  <c r="J302" i="2" s="1"/>
  <c r="J100" i="2" s="1"/>
  <c r="R459" i="2"/>
  <c r="P488" i="2"/>
  <c r="T544" i="2"/>
  <c r="T579" i="2"/>
  <c r="BK628" i="2"/>
  <c r="J628" i="2" s="1"/>
  <c r="J116" i="2" s="1"/>
  <c r="P638" i="2"/>
  <c r="P648" i="2"/>
  <c r="P140" i="2"/>
  <c r="P139" i="2" s="1"/>
  <c r="BK261" i="2"/>
  <c r="J261" i="2" s="1"/>
  <c r="J98" i="2" s="1"/>
  <c r="R261" i="2"/>
  <c r="P271" i="2"/>
  <c r="P405" i="2"/>
  <c r="P447" i="2"/>
  <c r="BK501" i="2"/>
  <c r="J501" i="2"/>
  <c r="J109" i="2" s="1"/>
  <c r="BK544" i="2"/>
  <c r="J544" i="2" s="1"/>
  <c r="J110" i="2" s="1"/>
  <c r="BK595" i="2"/>
  <c r="J595" i="2"/>
  <c r="J112" i="2" s="1"/>
  <c r="T628" i="2"/>
  <c r="BK648" i="2"/>
  <c r="J648" i="2"/>
  <c r="J118" i="2" s="1"/>
  <c r="T648" i="2"/>
  <c r="R140" i="2"/>
  <c r="P251" i="2"/>
  <c r="T261" i="2"/>
  <c r="T271" i="2"/>
  <c r="R405" i="2"/>
  <c r="R139" i="2" s="1"/>
  <c r="P426" i="2"/>
  <c r="P425" i="2"/>
  <c r="T447" i="2"/>
  <c r="P501" i="2"/>
  <c r="R579" i="2"/>
  <c r="T638" i="2"/>
  <c r="R648" i="2"/>
  <c r="BK418" i="2"/>
  <c r="J418" i="2" s="1"/>
  <c r="J102" i="2" s="1"/>
  <c r="BK655" i="2"/>
  <c r="J655" i="2"/>
  <c r="J119" i="2" s="1"/>
  <c r="BK659" i="2"/>
  <c r="J659" i="2" s="1"/>
  <c r="J120" i="2" s="1"/>
  <c r="BK623" i="2"/>
  <c r="BK622" i="2"/>
  <c r="J622" i="2" s="1"/>
  <c r="J113" i="2" s="1"/>
  <c r="BK422" i="2"/>
  <c r="J422" i="2"/>
  <c r="J103" i="2" s="1"/>
  <c r="BC95" i="1"/>
  <c r="BA95" i="1"/>
  <c r="AW95" i="1"/>
  <c r="BB95" i="1"/>
  <c r="J87" i="2"/>
  <c r="F90" i="2"/>
  <c r="J90" i="2"/>
  <c r="BE141" i="2"/>
  <c r="BE144" i="2"/>
  <c r="BE147" i="2"/>
  <c r="BE150" i="2"/>
  <c r="BE153" i="2"/>
  <c r="BE156" i="2"/>
  <c r="BE161" i="2"/>
  <c r="BE166" i="2"/>
  <c r="BE171" i="2"/>
  <c r="BE176" i="2"/>
  <c r="BE179" i="2"/>
  <c r="BE182" i="2"/>
  <c r="BE185" i="2"/>
  <c r="BE188" i="2"/>
  <c r="BE191" i="2"/>
  <c r="BE194" i="2"/>
  <c r="BE197" i="2"/>
  <c r="BE200" i="2"/>
  <c r="BE203" i="2"/>
  <c r="BE206" i="2"/>
  <c r="BE209" i="2"/>
  <c r="BE212" i="2"/>
  <c r="BE215" i="2"/>
  <c r="BE220" i="2"/>
  <c r="BE225" i="2"/>
  <c r="BE228" i="2"/>
  <c r="BE231" i="2"/>
  <c r="BE235" i="2"/>
  <c r="BE238" i="2"/>
  <c r="BE241" i="2"/>
  <c r="BE244" i="2"/>
  <c r="BE247" i="2"/>
  <c r="BE252" i="2"/>
  <c r="BE255" i="2"/>
  <c r="BE258" i="2"/>
  <c r="BE262" i="2"/>
  <c r="BE265" i="2"/>
  <c r="BE268" i="2"/>
  <c r="BE272" i="2"/>
  <c r="BE275" i="2"/>
  <c r="BE278" i="2"/>
  <c r="BE281" i="2"/>
  <c r="BE284" i="2"/>
  <c r="BE287" i="2"/>
  <c r="BE290" i="2"/>
  <c r="BE293" i="2"/>
  <c r="BE296" i="2"/>
  <c r="BE299" i="2"/>
  <c r="BE303" i="2"/>
  <c r="BE306" i="2"/>
  <c r="BE309" i="2"/>
  <c r="BE312" i="2"/>
  <c r="BE315" i="2"/>
  <c r="BE318" i="2"/>
  <c r="BE321" i="2"/>
  <c r="BE324" i="2"/>
  <c r="BE327" i="2"/>
  <c r="BE330" i="2"/>
  <c r="BE333" i="2"/>
  <c r="BE336" i="2"/>
  <c r="BE339" i="2"/>
  <c r="BE342" i="2"/>
  <c r="BE345" i="2"/>
  <c r="BE348" i="2"/>
  <c r="BE351" i="2"/>
  <c r="BE354" i="2"/>
  <c r="BE357" i="2"/>
  <c r="BE360" i="2"/>
  <c r="BE363" i="2"/>
  <c r="BE366" i="2"/>
  <c r="BE369" i="2"/>
  <c r="BE372" i="2"/>
  <c r="BE375" i="2"/>
  <c r="BE378" i="2"/>
  <c r="BE381" i="2"/>
  <c r="BE384" i="2"/>
  <c r="BE387" i="2"/>
  <c r="BE390" i="2"/>
  <c r="BE393" i="2"/>
  <c r="BE396" i="2"/>
  <c r="BE399" i="2"/>
  <c r="BE402" i="2"/>
  <c r="BE406" i="2"/>
  <c r="BE409" i="2"/>
  <c r="BE412" i="2"/>
  <c r="BE415" i="2"/>
  <c r="BE419" i="2"/>
  <c r="BE423" i="2"/>
  <c r="BE427" i="2"/>
  <c r="BE430" i="2"/>
  <c r="BE434" i="2"/>
  <c r="BE437" i="2"/>
  <c r="BE441" i="2"/>
  <c r="BE444" i="2"/>
  <c r="BE448" i="2"/>
  <c r="BE451" i="2"/>
  <c r="BE455" i="2"/>
  <c r="BE460" i="2"/>
  <c r="BE463" i="2"/>
  <c r="BE466" i="2"/>
  <c r="BE469" i="2"/>
  <c r="BE472" i="2"/>
  <c r="BE475" i="2"/>
  <c r="BE479" i="2"/>
  <c r="BE482" i="2"/>
  <c r="BE485" i="2"/>
  <c r="BE489" i="2"/>
  <c r="BE492" i="2"/>
  <c r="BE495" i="2"/>
  <c r="BE498" i="2"/>
  <c r="BE502" i="2"/>
  <c r="BE505" i="2"/>
  <c r="BE508" i="2"/>
  <c r="BE511" i="2"/>
  <c r="BE514" i="2"/>
  <c r="BE517" i="2"/>
  <c r="BE520" i="2"/>
  <c r="BE523" i="2"/>
  <c r="BE526" i="2"/>
  <c r="BE529" i="2"/>
  <c r="BE532" i="2"/>
  <c r="BE535" i="2"/>
  <c r="BE538" i="2"/>
  <c r="BE541" i="2"/>
  <c r="BE545" i="2"/>
  <c r="BE548" i="2"/>
  <c r="BE551" i="2"/>
  <c r="BE554" i="2"/>
  <c r="BE557" i="2"/>
  <c r="BE560" i="2"/>
  <c r="BE563" i="2"/>
  <c r="BE566" i="2"/>
  <c r="BE569" i="2"/>
  <c r="BE572" i="2"/>
  <c r="BE575" i="2"/>
  <c r="BE580" i="2"/>
  <c r="BE583" i="2"/>
  <c r="BE586" i="2"/>
  <c r="BE589" i="2"/>
  <c r="BE592" i="2"/>
  <c r="BE596" i="2"/>
  <c r="BE599" i="2"/>
  <c r="BE603" i="2"/>
  <c r="BE606" i="2"/>
  <c r="BE609" i="2"/>
  <c r="BE612" i="2"/>
  <c r="BE615" i="2"/>
  <c r="BE619" i="2"/>
  <c r="BE624" i="2"/>
  <c r="BE629" i="2"/>
  <c r="BE632" i="2"/>
  <c r="BE635" i="2"/>
  <c r="BE639" i="2"/>
  <c r="BE642" i="2"/>
  <c r="BE645" i="2"/>
  <c r="BE649" i="2"/>
  <c r="BE652" i="2"/>
  <c r="BE656" i="2"/>
  <c r="BE660" i="2"/>
  <c r="BD95" i="1"/>
  <c r="BA94" i="1"/>
  <c r="AW94" i="1" s="1"/>
  <c r="AK30" i="1" s="1"/>
  <c r="BD94" i="1"/>
  <c r="W33" i="1" s="1"/>
  <c r="BB94" i="1"/>
  <c r="W31" i="1"/>
  <c r="BC94" i="1"/>
  <c r="AY94" i="1" s="1"/>
  <c r="P627" i="2" l="1"/>
  <c r="P138" i="2" s="1"/>
  <c r="AU95" i="1" s="1"/>
  <c r="AU94" i="1" s="1"/>
  <c r="T425" i="2"/>
  <c r="T627" i="2"/>
  <c r="R627" i="2"/>
  <c r="R425" i="2"/>
  <c r="R138" i="2"/>
  <c r="T139" i="2"/>
  <c r="T138" i="2" s="1"/>
  <c r="BK139" i="2"/>
  <c r="J623" i="2"/>
  <c r="J114" i="2" s="1"/>
  <c r="BK425" i="2"/>
  <c r="J425" i="2"/>
  <c r="J104" i="2"/>
  <c r="BK627" i="2"/>
  <c r="J627" i="2"/>
  <c r="J115" i="2"/>
  <c r="AX94" i="1"/>
  <c r="W30" i="1"/>
  <c r="J31" i="2"/>
  <c r="AV95" i="1" s="1"/>
  <c r="AT95" i="1" s="1"/>
  <c r="W32" i="1"/>
  <c r="F31" i="2"/>
  <c r="AZ95" i="1" s="1"/>
  <c r="AZ94" i="1" s="1"/>
  <c r="AV94" i="1" s="1"/>
  <c r="AK29" i="1" s="1"/>
  <c r="BK138" i="2" l="1"/>
  <c r="J138" i="2" s="1"/>
  <c r="J28" i="2" s="1"/>
  <c r="AG95" i="1" s="1"/>
  <c r="AG94" i="1" s="1"/>
  <c r="J139" i="2"/>
  <c r="J95" i="2"/>
  <c r="AT94" i="1"/>
  <c r="W29" i="1"/>
  <c r="AK26" i="1" l="1"/>
  <c r="AN94" i="1"/>
  <c r="J37" i="2"/>
  <c r="J94" i="2"/>
  <c r="AN95" i="1"/>
  <c r="AK35" i="1"/>
</calcChain>
</file>

<file path=xl/sharedStrings.xml><?xml version="1.0" encoding="utf-8"?>
<sst xmlns="http://schemas.openxmlformats.org/spreadsheetml/2006/main" count="5076" uniqueCount="986">
  <si>
    <t>Export Komplet</t>
  </si>
  <si>
    <t/>
  </si>
  <si>
    <t>2.0</t>
  </si>
  <si>
    <t>ZAMOK</t>
  </si>
  <si>
    <t>False</t>
  </si>
  <si>
    <t>{f4db974c-131d-4275-9445-1d8c1ee87424}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</si>
  <si>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</si>
  <si>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</si>
  <si>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</si>
  <si>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</si>
  <si>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</si>
  <si>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</si>
  <si>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</si>
  <si>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054-2</t>
  </si>
  <si>
    <t>Stavba:</t>
  </si>
  <si>
    <t>Zokruhování vodovodů, včetně ATS v ulici Palackého v Českém Brodě</t>
  </si>
  <si>
    <t>KSO:</t>
  </si>
  <si>
    <t>CC-CZ:</t>
  </si>
  <si>
    <t>Místo:</t>
  </si>
  <si>
    <t>Český Brod</t>
  </si>
  <si>
    <t>Datum:</t>
  </si>
  <si>
    <t>30. 10. 2020</t>
  </si>
  <si>
    <t>Zadavatel:</t>
  </si>
  <si>
    <t>IČ:</t>
  </si>
  <si>
    <t>00235334</t>
  </si>
  <si>
    <t xml:space="preserve">Město Český Brod, náměstí Husovo 70, 282 01 Český </t>
  </si>
  <si>
    <t>DIČ:</t>
  </si>
  <si>
    <t>Zhotovitel:</t>
  </si>
  <si>
    <t xml:space="preserve"> </t>
  </si>
  <si>
    <t>Projektant:</t>
  </si>
  <si>
    <t>29136504</t>
  </si>
  <si>
    <t>LNConsult s.r.o., U hřiště 250, 250 83 Škvorec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</si>
  <si>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</si>
  <si>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</si>
  <si>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</si>
  <si>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</si>
  <si>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</si>
  <si>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</si>
  <si>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</si>
  <si>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</si>
  <si>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</si>
  <si>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</si>
  <si>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</si>
  <si>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</si>
  <si>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</si>
  <si>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</si>
  <si>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</si>
  <si>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</si>
  <si>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</si>
  <si>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</si>
  <si>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</si>
  <si>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</si>
  <si>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</si>
  <si>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</si>
  <si>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</si>
  <si>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</si>
  <si>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</si>
  <si>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</si>
  <si>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</si>
  <si>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</si>
  <si>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</si>
  <si>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</si>
  <si>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</si>
  <si>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</si>
  <si>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</si>
  <si>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</si>
  <si>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</si>
  <si>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</si>
  <si>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</si>
  <si>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</si>
  <si>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</si>
  <si>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</si>
  <si>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</si>
  <si>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</si>
  <si>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</si>
  <si>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</si>
  <si>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</si>
  <si>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</si>
  <si>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</si>
  <si>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</si>
  <si>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</si>
  <si>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</si>
  <si>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</si>
  <si>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</si>
  <si>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</si>
  <si>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</si>
  <si>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</si>
  <si>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</si>
  <si>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</si>
  <si>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</si>
  <si>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</si>
  <si>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</si>
  <si>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</si>
  <si>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</si>
  <si>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</si>
  <si>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</si>
  <si>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</si>
  <si>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</si>
  <si>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</si>
  <si>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</si>
  <si>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</si>
  <si>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</si>
  <si>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</si>
  <si>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</si>
  <si>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</si>
  <si>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</si>
  <si>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771 - Podlahy z dlaždic</t>
  </si>
  <si>
    <t>M - Práce a dodávky M</t>
  </si>
  <si>
    <t xml:space="preserve">    21-M - Elektromontáže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</si>
  <si>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</si>
  <si>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</si>
  <si>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</si>
  <si>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</si>
  <si>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</si>
  <si>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</si>
  <si>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</si>
  <si>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</si>
  <si>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</si>
  <si>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</si>
  <si>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</si>
  <si>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</si>
  <si>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</si>
  <si>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</si>
  <si>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</si>
  <si>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</si>
  <si>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</si>
  <si>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</si>
  <si>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</si>
  <si>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</si>
  <si>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</si>
  <si>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</si>
  <si>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</si>
  <si>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</si>
  <si>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113107342</t>
  </si>
  <si>
    <t>Odstranění podkladu živičného tl přes 50 do 100 mm strojně pl do 50 m2</t>
  </si>
  <si>
    <t>m2</t>
  </si>
  <si>
    <t>CS ÚRS 2021 02</t>
  </si>
  <si>
    <t>4</t>
  </si>
  <si>
    <t>129229063</t>
  </si>
  <si>
    <t>PP</t>
  </si>
  <si>
    <t>Odstranění podkladů nebo krytů strojně plochy jednotlivě do 50 m2 s přemístěním hmot na skládku na vzdálenost do 3 m nebo s naložením na dopravní prostředek živičných, o tl. vrstvy přes 50 do 100 mm</t>
  </si>
  <si>
    <t>VV</t>
  </si>
  <si>
    <t>3,5*8</t>
  </si>
  <si>
    <t>113107323</t>
  </si>
  <si>
    <t>Odstranění podkladu z kameniva drceného tl přes 200 do 300 mm strojně pl do 50 m2</t>
  </si>
  <si>
    <t>142007468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</si>
  <si>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</si>
  <si>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3</t>
  </si>
  <si>
    <t>119001421</t>
  </si>
  <si>
    <t>Dočasné zajištění kabelů a kabelových tratí ze 3 volně ložených kabelů</t>
  </si>
  <si>
    <t>m</t>
  </si>
  <si>
    <t>-1316153037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</si>
  <si>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</si>
  <si>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121112003</t>
  </si>
  <si>
    <t>Sejmutí ornice tl vrstvy do 200 mm ručně</t>
  </si>
  <si>
    <t>-699451935</t>
  </si>
  <si>
    <t>Sejmutí ornice ručně při souvislé ploše, tl. vrstvy do 200 mm</t>
  </si>
  <si>
    <t>5</t>
  </si>
  <si>
    <t>121151103</t>
  </si>
  <si>
    <t>Sejmutí ornice plochy do 100 m2 tl vrstvy do 200 mm strojně</t>
  </si>
  <si>
    <t>770123966</t>
  </si>
  <si>
    <t>Sejmutí ornice strojně při souvislé ploše do 100 m2, tl. vrstvy do 200 mm</t>
  </si>
  <si>
    <t>10*10</t>
  </si>
  <si>
    <t>6</t>
  </si>
  <si>
    <t>132212231</t>
  </si>
  <si>
    <t>Hloubení rýh š do 2000 mm v soudržných horninách třídy těžitelnosti I skupiny 3 objemu do 10 m3 při překopech inženýrských sítí ručně</t>
  </si>
  <si>
    <t>m3</t>
  </si>
  <si>
    <t>-751110044</t>
  </si>
  <si>
    <t>Hloubení rýh šířky přes 800 do 2 000 mm při překopech inženýrských sítí ručně zapažených i nezapažených, s urovnáním dna do předepsaného profilu a spádu objemu do 10 m3 v hornině třídy těžitelnosti I skupiny 3 soudržných</t>
  </si>
  <si>
    <t>12*1,2*1,5*0,5*0,25</t>
  </si>
  <si>
    <t>5*1,2*1,5*0,5*0,25</t>
  </si>
  <si>
    <t>Součet</t>
  </si>
  <si>
    <t>7</t>
  </si>
  <si>
    <t>132254202</t>
  </si>
  <si>
    <t>Hloubení zapažených rýh š do 2000 mm v hornině třídy těžitelnosti I skupiny 3 objem do 50 m3</t>
  </si>
  <si>
    <t>-809676784</t>
  </si>
  <si>
    <t>Hloubení zapažených rýh šířky přes 800 do 2 000 mm strojně s urovnáním dna do předepsaného profilu a spádu v hornině třídy těžitelnosti I skupiny 3 přes 20 do 50 m3</t>
  </si>
  <si>
    <t>12*1,2*1,5*0,5*0,75</t>
  </si>
  <si>
    <t>5*1,2*1,5*0,5*0,75</t>
  </si>
  <si>
    <t>8</t>
  </si>
  <si>
    <t>132312231</t>
  </si>
  <si>
    <t>Hloubení rýh š do 2000 mm v soudržných horninách třídy těžitelnosti II skupiny 4 objemu do 10 m3 při překopech inženýrských sítí ručně</t>
  </si>
  <si>
    <t>-1661592907</t>
  </si>
  <si>
    <t>Hloubení rýh šířky přes 800 do 2 000 mm při překopech inženýrských sítí ručně zapažených i nezapažených, s urovnáním dna do předepsaného profilu a spádu objemu do 10 m3 v hornině třídy těžitelnosti II skupiny 4 soudržných</t>
  </si>
  <si>
    <t>9</t>
  </si>
  <si>
    <t>132354202</t>
  </si>
  <si>
    <t>Hloubení zapažených rýh š do 2000 mm v hornině třídy těžitelnosti II skupiny 4 objem do 50 m3</t>
  </si>
  <si>
    <t>-897109473</t>
  </si>
  <si>
    <t>Hloubení zapažených rýh šířky přes 800 do 2 000 mm strojně s urovnáním dna do předepsaného profilu a spádu v hornině třídy těžitelnosti II skupiny 4 přes 20 do 50 m3</t>
  </si>
  <si>
    <t>10</t>
  </si>
  <si>
    <t>131213101</t>
  </si>
  <si>
    <t>Hloubení jam v soudržných horninách třídy těžitelnosti I skupiny 3 ručně</t>
  </si>
  <si>
    <t>1170521110</t>
  </si>
  <si>
    <t>Hloubení jam ručně zapažených i nezapažených s urovnáním dna do předepsaného profilu a spádu v hornině třídy těžitelnosti I skupiny 3 soudržných</t>
  </si>
  <si>
    <t>4,0*4,0*1,5*0,5*0,25</t>
  </si>
  <si>
    <t>11</t>
  </si>
  <si>
    <t>131251201</t>
  </si>
  <si>
    <t>Hloubení jam zapažených v hornině třídy těžitelnosti I skupiny 3 objem do 20 m3 strojně</t>
  </si>
  <si>
    <t>-837151251</t>
  </si>
  <si>
    <t>Hloubení zapažených jam a zářezů strojně s urovnáním dna do předepsaného profilu a spádu v hornině třídy těžitelnosti I skupiny 3 do 20 m3</t>
  </si>
  <si>
    <t>4,0*4,0*1,5*0,5*0,75</t>
  </si>
  <si>
    <t>12</t>
  </si>
  <si>
    <t>131313101</t>
  </si>
  <si>
    <t>Hloubení jam v soudržných horninách třídy těžitelnosti II skupiny 4 ručně</t>
  </si>
  <si>
    <t>-2096747156</t>
  </si>
  <si>
    <t>Hloubení jam ručně zapažených i nezapažených s urovnáním dna do předepsaného profilu a spádu v hornině třídy těžitelnosti II skupiny 4 soudržných</t>
  </si>
  <si>
    <t>13</t>
  </si>
  <si>
    <t>131351201</t>
  </si>
  <si>
    <t>Hloubení jam zapažených v hornině třídy těžitelnosti II skupiny 4 objem do 20 m3 strojně</t>
  </si>
  <si>
    <t>-1702695122</t>
  </si>
  <si>
    <t>Hloubení zapažených jam a zářezů strojně s urovnáním dna do předepsaného profilu a spádu v hornině třídy těžitelnosti II skupiny 4 do 20 m3</t>
  </si>
  <si>
    <t>14</t>
  </si>
  <si>
    <t>151101101</t>
  </si>
  <si>
    <t>Zřízení příložného pažení a rozepření stěn rýh hl do 2 m</t>
  </si>
  <si>
    <t>-1747912449</t>
  </si>
  <si>
    <t>Zřízení pažení a rozepření stěn rýh pro podzemní vedení příložné pro jakoukoliv mezerovitost, hloubky do 2 m</t>
  </si>
  <si>
    <t>(12+5)*2*2</t>
  </si>
  <si>
    <t>151101111</t>
  </si>
  <si>
    <t>Odstranění příložného pažení a rozepření stěn rýh hl do 2 m</t>
  </si>
  <si>
    <t>-348084379</t>
  </si>
  <si>
    <t>Odstranění pažení a rozepření stěn rýh pro podzemní vedení s uložením materiálu na vzdálenost do 3 m od kraje výkopu příložné, hloubky do 2 m</t>
  </si>
  <si>
    <t>16</t>
  </si>
  <si>
    <t>167151101</t>
  </si>
  <si>
    <t>Nakládání výkopku z hornin třídy těžitelnosti I skupiny 1 až 3 do 100 m3</t>
  </si>
  <si>
    <t>910975609</t>
  </si>
  <si>
    <t>Nakládání, skládání a překládání neulehlého výkopku nebo sypaniny strojně nakládání, množství do 100 m3, z horniny třídy těžitelnosti I, skupiny 1 až 3</t>
  </si>
  <si>
    <t>(3,825+11,475+3,825+11,475+3+9+3+9)*0,5</t>
  </si>
  <si>
    <t>17</t>
  </si>
  <si>
    <t>167151102</t>
  </si>
  <si>
    <t>Nakládání výkopku z hornin třídy těžitelnosti II skupiny 4 a 5 do 100 m3</t>
  </si>
  <si>
    <t>-460912651</t>
  </si>
  <si>
    <t>Nakládání, skládání a překládání neulehlého výkopku nebo sypaniny strojně nakládání, množství do 100 m3, z horniny třídy těžitelnosti II, skupiny 4 a 5</t>
  </si>
  <si>
    <t>18</t>
  </si>
  <si>
    <t>162251122</t>
  </si>
  <si>
    <t>Vodorovné přemístění přes 20 do 50 m výkopku/sypaniny z horniny třídy těžitelnosti II skupiny 4 a 5</t>
  </si>
  <si>
    <t>351814341</t>
  </si>
  <si>
    <t>Vodorovné přemístění výkopku nebo sypaniny po suchu na obvyklém dopravním prostředku, bez naložení výkopku, avšak se složením bez rozhrnutí z horniny třídy těžitelnosti II skupiny 4 a 5 na vzdálenost přes 20 do 50 m</t>
  </si>
  <si>
    <t>6,875+20,625</t>
  </si>
  <si>
    <t>19</t>
  </si>
  <si>
    <t>162751117</t>
  </si>
  <si>
    <t>Vodorovné přemístění přes 9 000 do 10000 m výkopku/sypaniny z horniny třídy těžitelnosti I skupiny 1 až 3</t>
  </si>
  <si>
    <t>-400899795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</si>
  <si>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</si>
  <si>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(3,825+11,475+3,825+11,475+3+9+3+9)-6,875-20,625</t>
  </si>
  <si>
    <t>20</t>
  </si>
  <si>
    <t>162751119</t>
  </si>
  <si>
    <t>Příplatek k vodorovnému přemístění výkopku/sypaniny z horniny třídy těžitelnosti I skupiny 1 až 3 ZKD 1000 m přes 10000 m</t>
  </si>
  <si>
    <t>-109673860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</si>
  <si>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</si>
  <si>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10*27,1</t>
  </si>
  <si>
    <t>171251201</t>
  </si>
  <si>
    <t>Uložení sypaniny na skládky nebo meziskládky</t>
  </si>
  <si>
    <t>734802103</t>
  </si>
  <si>
    <t>Uložení sypaniny na skládky nebo meziskládky bez hutnění s upravením uložené sypaniny do předepsaného tvaru</t>
  </si>
  <si>
    <t>27,1</t>
  </si>
  <si>
    <t>22</t>
  </si>
  <si>
    <t>171201221</t>
  </si>
  <si>
    <t>Poplatek za uložení na skládce (skládkovné) zeminy a kamení kód odpadu 17 05 04</t>
  </si>
  <si>
    <t>t</t>
  </si>
  <si>
    <t>2003585886</t>
  </si>
  <si>
    <t>Poplatek za uložení stavebního odpadu na skládce (skládkovné) zeminy a kamení zatříděného do Katalogu odpadů pod kódem 17 05 04</t>
  </si>
  <si>
    <t>27,1*1,8</t>
  </si>
  <si>
    <t>23</t>
  </si>
  <si>
    <t>174111101</t>
  </si>
  <si>
    <t>Zásyp jam, šachet rýh nebo kolem objektů sypaninou se zhutněním ručně</t>
  </si>
  <si>
    <t>-305025141</t>
  </si>
  <si>
    <t>Zásyp sypaninou z jakékoliv horniny ručně s uložením výkopku ve vrstvách se zhutněním jam, šachet, rýh nebo kolem objektů v těchto vykopávkách</t>
  </si>
  <si>
    <t>((4,0*4,0*1,5)-(3,0*3,0*1,5))*0,25</t>
  </si>
  <si>
    <t>(12*1,0*1,0+5*1,0*1,0)*0,25</t>
  </si>
  <si>
    <t>24</t>
  </si>
  <si>
    <t>174151101</t>
  </si>
  <si>
    <t>Zásyp jam, šachet rýh nebo kolem objektů sypaninou se zhutněním</t>
  </si>
  <si>
    <t>-593974590</t>
  </si>
  <si>
    <t>Zásyp sypaninou z jakékoliv horniny strojně s uložením výkopku ve vrstvách se zhutněním jam, šachet, rýh nebo kolem objektů v těchto vykopávkách</t>
  </si>
  <si>
    <t>((4,0*4,0*1,5)-(3,0*3,0*1,5))*0,75</t>
  </si>
  <si>
    <t>(12*1,0*1,0+5*1,0*1,0)*0,75</t>
  </si>
  <si>
    <t>25</t>
  </si>
  <si>
    <t>175111101</t>
  </si>
  <si>
    <t>Obsypání potrubí ručně sypaninou bez prohození, uloženou do 3 m</t>
  </si>
  <si>
    <t>1617013252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</si>
  <si>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</si>
  <si>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27,1*0,15</t>
  </si>
  <si>
    <t>26</t>
  </si>
  <si>
    <t>175151101</t>
  </si>
  <si>
    <t>Obsypání potrubí strojně sypaninou bez prohození, uloženou do 3 m</t>
  </si>
  <si>
    <t>-153348079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</si>
  <si>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</si>
  <si>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27,1*0,85</t>
  </si>
  <si>
    <t>27</t>
  </si>
  <si>
    <t>M</t>
  </si>
  <si>
    <t>58337310</t>
  </si>
  <si>
    <t>štěrkopísek frakce 0/4</t>
  </si>
  <si>
    <t>-1774259035</t>
  </si>
  <si>
    <t>27,1*2</t>
  </si>
  <si>
    <t>54,2*2 'Přepočtené koeficientem množství</t>
  </si>
  <si>
    <t>28</t>
  </si>
  <si>
    <t>181111111</t>
  </si>
  <si>
    <t>Plošná úprava terénu do 500 m2 zemina skupiny 1 až 4 nerovnosti přes 50 do 100 mm v rovinně a svahu do 1:5</t>
  </si>
  <si>
    <t>-1640393949</t>
  </si>
  <si>
    <t>Plošná úprava terénu v zemině skupiny 1 až 4 s urovnáním povrchu bez doplnění ornice souvislé plochy do 500 m2 při nerovnostech terénu přes 50 do 100 mm v rovině nebo na svahu do 1:5</t>
  </si>
  <si>
    <t>100+5</t>
  </si>
  <si>
    <t>29</t>
  </si>
  <si>
    <t>181311103</t>
  </si>
  <si>
    <t>Rozprostření ornice tl vrstvy do 200 mm v rovině nebo ve svahu do 1:5 ručně</t>
  </si>
  <si>
    <t>-2030160644</t>
  </si>
  <si>
    <t>Rozprostření a urovnání ornice v rovině nebo ve svahu sklonu do 1:5 ručně při souvislé ploše, tl. vrstvy do 200 mm</t>
  </si>
  <si>
    <t>30</t>
  </si>
  <si>
    <t>181351003</t>
  </si>
  <si>
    <t>Rozprostření ornice tl vrstvy do 200 mm pl do 100 m2 v rovině nebo ve svahu do 1:5 strojně</t>
  </si>
  <si>
    <t>2043993805</t>
  </si>
  <si>
    <t>Rozprostření a urovnání ornice v rovině nebo ve svahu sklonu do 1:5 strojně při souvislé ploše do 100 m2, tl. vrstvy do 200 mm</t>
  </si>
  <si>
    <t>100</t>
  </si>
  <si>
    <t>31</t>
  </si>
  <si>
    <t>181411131</t>
  </si>
  <si>
    <t>Založení parkového trávníku výsevem pl do 1000 m2 v rovině a ve svahu do 1:5</t>
  </si>
  <si>
    <t>1771774267</t>
  </si>
  <si>
    <t>Založení trávníku na půdě předem připravené plochy do 1000 m2 výsevem včetně utažení parkového v rovině nebo na svahu do 1:5</t>
  </si>
  <si>
    <t>32</t>
  </si>
  <si>
    <t>00572410</t>
  </si>
  <si>
    <t>osivo směs travní parková</t>
  </si>
  <si>
    <t>kg</t>
  </si>
  <si>
    <t>-882211059</t>
  </si>
  <si>
    <t>105</t>
  </si>
  <si>
    <t>105*0,015 'Přepočtené koeficientem množství</t>
  </si>
  <si>
    <t>Zakládání</t>
  </si>
  <si>
    <t>33</t>
  </si>
  <si>
    <t>273313611</t>
  </si>
  <si>
    <t>Základové desky z betonu tř. C 16/20</t>
  </si>
  <si>
    <t>-1777257428</t>
  </si>
  <si>
    <t>Základy z betonu prostého desky z betonu kamenem neprokládaného tř. C 16/20</t>
  </si>
  <si>
    <t>4,0*4,0*0,15</t>
  </si>
  <si>
    <t>34</t>
  </si>
  <si>
    <t>273362021</t>
  </si>
  <si>
    <t>Výztuž základových desek svařovanými sítěmi Kari</t>
  </si>
  <si>
    <t>-1346098693</t>
  </si>
  <si>
    <t>Výztuž základů desek ze svařovaných sítí z drátů typu KARI</t>
  </si>
  <si>
    <t>4,0*4,0*7,9/1000</t>
  </si>
  <si>
    <t>35</t>
  </si>
  <si>
    <t>279113134</t>
  </si>
  <si>
    <t>Základová zeď tl přes 250 do 300 mm z tvárnic ztraceného bednění včetně výplně z betonu tř. C 16/20</t>
  </si>
  <si>
    <t>-459784490</t>
  </si>
  <si>
    <t>Základové zdi z tvárnic ztraceného bednění včetně výplně z betonu  bez zvláštních nároků na vliv prostředí třídy C 16/20, tloušťky zdiva přes 250 do 300 mm</t>
  </si>
  <si>
    <t>2,8*0,5</t>
  </si>
  <si>
    <t>Komunikace pozemní</t>
  </si>
  <si>
    <t>36</t>
  </si>
  <si>
    <t>564851111</t>
  </si>
  <si>
    <t>Podklad ze štěrkodrtě ŠD tl 150 mm</t>
  </si>
  <si>
    <t>-507163918</t>
  </si>
  <si>
    <t>Podklad ze štěrkodrti ŠD  s rozprostřením a zhutněním, po zhutnění tl. 150 mm</t>
  </si>
  <si>
    <t>4,0*4,0+3,1*0,6*4</t>
  </si>
  <si>
    <t>37</t>
  </si>
  <si>
    <t>596811220</t>
  </si>
  <si>
    <t>Kladení betonové dlažby komunikací pro pěší do lože z kameniva velikosti přes 0,09 do 0,25 m2 pl do 50 m2</t>
  </si>
  <si>
    <t>-154223388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</si>
  <si>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</si>
  <si>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3,1*4*0,5</t>
  </si>
  <si>
    <t>38</t>
  </si>
  <si>
    <t>59248005a</t>
  </si>
  <si>
    <t>dlažba plošná betonová chodníková 500x500x50mm přírodní</t>
  </si>
  <si>
    <t>-1687848691</t>
  </si>
  <si>
    <t>Úpravy povrchů, podlahy a osazování výplní</t>
  </si>
  <si>
    <t>39</t>
  </si>
  <si>
    <t>619996145</t>
  </si>
  <si>
    <t>Ochrana konstrukcí nebo samostatných prvků obalením geotextilií</t>
  </si>
  <si>
    <t>1917349677</t>
  </si>
  <si>
    <t>Ochrana stavebních konstrukcí a samostatných prvků včetně pozdějšího odstranění obalením geotextilií samostatných konstrukcí a prvků</t>
  </si>
  <si>
    <t>4*2,8*2</t>
  </si>
  <si>
    <t>40</t>
  </si>
  <si>
    <t>69311226</t>
  </si>
  <si>
    <t>geotextilie netkaná separační, ochranná, filtrační, drenážní PES 150g/m2</t>
  </si>
  <si>
    <t>-610707036</t>
  </si>
  <si>
    <t>41</t>
  </si>
  <si>
    <t>642942611</t>
  </si>
  <si>
    <t>Osazování zárubní nebo rámů dveřních kovových do 2,5 m2 na montážní pěnu</t>
  </si>
  <si>
    <t>kus</t>
  </si>
  <si>
    <t>-1455902137</t>
  </si>
  <si>
    <t>Osazování zárubní nebo rámů kovových dveřních  lisovaných nebo z úhelníků bez dveřních křídel na montážní pěnu, plochy otvoru do 2,5 m2</t>
  </si>
  <si>
    <t>42</t>
  </si>
  <si>
    <t>55331580</t>
  </si>
  <si>
    <t>zárubeň jednokřídlá ocelová pro zdění bezpečnostní třídy RC2 tl stěny 150-200mm rozměru 800/1970, 2100mm</t>
  </si>
  <si>
    <t>1131432863</t>
  </si>
  <si>
    <t>43</t>
  </si>
  <si>
    <t>762621120</t>
  </si>
  <si>
    <t>Osazení dveří tesařských jednokřídlových</t>
  </si>
  <si>
    <t>417429767</t>
  </si>
  <si>
    <t>Osazení dveří tesařských  jednokřídlových</t>
  </si>
  <si>
    <t>2*0,8</t>
  </si>
  <si>
    <t>44</t>
  </si>
  <si>
    <t>61173180</t>
  </si>
  <si>
    <t>dveře vchodové rozměrů 800x1970mm</t>
  </si>
  <si>
    <t>CS ÚRS 2020 02</t>
  </si>
  <si>
    <t>-922911527</t>
  </si>
  <si>
    <t>45</t>
  </si>
  <si>
    <t>622131121</t>
  </si>
  <si>
    <t>Penetrační nátěr vnějších stěn nanášený ručně</t>
  </si>
  <si>
    <t>-1538004906</t>
  </si>
  <si>
    <t>Podkladní a spojovací vrstva vnějších omítaných ploch  penetrace nanášená ručně stěn</t>
  </si>
  <si>
    <t>4*2,5*2,8</t>
  </si>
  <si>
    <t>46</t>
  </si>
  <si>
    <t>622131102</t>
  </si>
  <si>
    <t>Cementový postřik vnějších stěn nanášený síťovitě ručně</t>
  </si>
  <si>
    <t>960667527</t>
  </si>
  <si>
    <t>Podkladní a spojovací vrstva vnějších omítaných ploch  cementový postřik nanášený ručně síťovitě (pokrytí plochy 50 až 75 %) stěn</t>
  </si>
  <si>
    <t>47</t>
  </si>
  <si>
    <t>R005</t>
  </si>
  <si>
    <t>Vyrovnání povrchu lepidlem, včetně fasádní mřížky</t>
  </si>
  <si>
    <t>-1242464084</t>
  </si>
  <si>
    <t>48</t>
  </si>
  <si>
    <t>622521011</t>
  </si>
  <si>
    <t>Tenkovrstvá silikátová zrnitá omítka tl. 1,5 mm včetně penetrace vnějších stěn</t>
  </si>
  <si>
    <t>-1360419526</t>
  </si>
  <si>
    <t>Omítka tenkovrstvá silikátová vnějších ploch  probarvená, včetně penetrace podkladu zrnitá, tloušťky 1,5 mm stěn</t>
  </si>
  <si>
    <t>Trubní vedení</t>
  </si>
  <si>
    <t>49</t>
  </si>
  <si>
    <t>857242122</t>
  </si>
  <si>
    <t>Montáž litinových tvarovek jednoosých přírubových otevřený výkop DN 80</t>
  </si>
  <si>
    <t>-1218311481</t>
  </si>
  <si>
    <t>Montáž litinových tvarovek na potrubí litinovém tlakovém jednoosých na potrubí z trub přírubových v otevřeném výkopu, kanálu nebo v šachtě DN 80</t>
  </si>
  <si>
    <t>1+1+4+2+2+4+2</t>
  </si>
  <si>
    <t>50</t>
  </si>
  <si>
    <t>55128702</t>
  </si>
  <si>
    <t>kompenzátor pryžový přírubový, voda, topení, klimatizace PN16 do 100°C DN 50</t>
  </si>
  <si>
    <t>1937838550</t>
  </si>
  <si>
    <t>51</t>
  </si>
  <si>
    <t>38821715</t>
  </si>
  <si>
    <t>vodoměr šroubový přírubový na studenou vodu PN16 DN 50</t>
  </si>
  <si>
    <t>-648851336</t>
  </si>
  <si>
    <t>52</t>
  </si>
  <si>
    <t>55254024</t>
  </si>
  <si>
    <t>koleno přírubové z tvárné litiny,práškový epoxid tl 250µm Q-kus DN 50-90°</t>
  </si>
  <si>
    <t>-1833665362</t>
  </si>
  <si>
    <t>53</t>
  </si>
  <si>
    <t>55253213</t>
  </si>
  <si>
    <t>trouba přírubová litinová vodovodní  PN10/40 DN 50 dl 100mm</t>
  </si>
  <si>
    <t>1703698293</t>
  </si>
  <si>
    <t>54</t>
  </si>
  <si>
    <t>55253215</t>
  </si>
  <si>
    <t>trouba přírubová litinová vodovodní  PN10/40 DN 50 dl 200mm</t>
  </si>
  <si>
    <t>1978573438</t>
  </si>
  <si>
    <t>55</t>
  </si>
  <si>
    <t>55253220</t>
  </si>
  <si>
    <t>trouba přírubová litinová vodovodní  PN10/40 DN 50 dl 500mm</t>
  </si>
  <si>
    <t>1041918578</t>
  </si>
  <si>
    <t>56</t>
  </si>
  <si>
    <t>55253222</t>
  </si>
  <si>
    <t>trouba přírubová litinová vodovodní  PN10/40 DN 50 dl 1000mm</t>
  </si>
  <si>
    <t>171710589</t>
  </si>
  <si>
    <t>57</t>
  </si>
  <si>
    <t>857244122</t>
  </si>
  <si>
    <t>Montáž litinových tvarovek odbočných přírubových otevřený výkop DN 80</t>
  </si>
  <si>
    <t>233327104</t>
  </si>
  <si>
    <t>Montáž litinových tvarovek na potrubí litinovém tlakovém odbočných na potrubí z trub přírubových v otevřeném výkopu, kanálu nebo v šachtě DN 80</t>
  </si>
  <si>
    <t>58</t>
  </si>
  <si>
    <t>55253502</t>
  </si>
  <si>
    <t>tvarovka přírubová litinová s přírubovou odbočkou,práškový epoxid tl 250µm T-kus DN 50/50</t>
  </si>
  <si>
    <t>99317081</t>
  </si>
  <si>
    <t>59</t>
  </si>
  <si>
    <t>891211112</t>
  </si>
  <si>
    <t>Montáž vodovodních šoupátek otevřený výkop DN 50</t>
  </si>
  <si>
    <t>298778007</t>
  </si>
  <si>
    <t>Montáž vodovodních armatur na potrubí šoupátek nebo klapek uzavíracích v otevřeném výkopu nebo v šachtách s osazením zemní soupravy (bez poklopů) DN 50</t>
  </si>
  <si>
    <t>60</t>
  </si>
  <si>
    <t>42221230</t>
  </si>
  <si>
    <t>šoupě přírubové vodovodní dlouhá stavební dl DN 50 PN10-16</t>
  </si>
  <si>
    <t>1768650869</t>
  </si>
  <si>
    <t>61</t>
  </si>
  <si>
    <t>857312122</t>
  </si>
  <si>
    <t>Montáž litinových tvarovek jednoosých přírubových otevřený výkop DN 150</t>
  </si>
  <si>
    <t>270726567</t>
  </si>
  <si>
    <t>Montáž litinových tvarovek na potrubí litinovém tlakovém jednoosých na potrubí z trub přírubových v otevřeném výkopu, kanálu nebo v šachtě DN 150</t>
  </si>
  <si>
    <t>2+4+4+4+1+1+1+1+1+1</t>
  </si>
  <si>
    <t>62</t>
  </si>
  <si>
    <t>55253615</t>
  </si>
  <si>
    <t>přechod přírubový,práškový epoxid tl 250µm FFR-kus litinový dl 300mm DN 150/50</t>
  </si>
  <si>
    <t>627629621</t>
  </si>
  <si>
    <t>63</t>
  </si>
  <si>
    <t>HWL.504915000016</t>
  </si>
  <si>
    <t>KOLENO PATNÍ PŘÍRUBOVÉ 150</t>
  </si>
  <si>
    <t>336034020</t>
  </si>
  <si>
    <t>64</t>
  </si>
  <si>
    <t>55253999</t>
  </si>
  <si>
    <t>koleno přírubové z tvárné litiny,práškový epoxid tl 250µm FFK-kus DN 150- 30°</t>
  </si>
  <si>
    <t>-75887035</t>
  </si>
  <si>
    <t>65</t>
  </si>
  <si>
    <t>55254014</t>
  </si>
  <si>
    <t>koleno přírubové z tvárné litiny,práškový epoxid tl 250µm FFK-kus DN 150- 45°</t>
  </si>
  <si>
    <t>-1215703167</t>
  </si>
  <si>
    <t>66</t>
  </si>
  <si>
    <t>HWL.799415000016</t>
  </si>
  <si>
    <t>SYNOFLEX - S PŘÍRUBOU 150 (155-192)</t>
  </si>
  <si>
    <t>-2030247064</t>
  </si>
  <si>
    <t>67</t>
  </si>
  <si>
    <t>PAM.109298.1</t>
  </si>
  <si>
    <t>trouba přírubová TP-DN 150 PN 10-16 TT l=0,35m</t>
  </si>
  <si>
    <t>-1615557744</t>
  </si>
  <si>
    <t>68</t>
  </si>
  <si>
    <t>PAM.121831.1</t>
  </si>
  <si>
    <t>trouba přírubová TP-DN 150 PN 10-16 TT l=0,45m</t>
  </si>
  <si>
    <t>1827285694</t>
  </si>
  <si>
    <t>69</t>
  </si>
  <si>
    <t>PAM.181137.1</t>
  </si>
  <si>
    <t>trouba přírubová TP-DN 150 PN 10-16 TT l=0,6m</t>
  </si>
  <si>
    <t>1853198561</t>
  </si>
  <si>
    <t>70</t>
  </si>
  <si>
    <t>PAM.177068.1</t>
  </si>
  <si>
    <t>trouba přírubová TP-DN 150 PN 10-16 TT l=0,7m</t>
  </si>
  <si>
    <t>-1336716955</t>
  </si>
  <si>
    <t>71</t>
  </si>
  <si>
    <t>PAM.178537.1</t>
  </si>
  <si>
    <t>trouba přírubová TP-DN 150 PN 10-16 TT l=0,8m</t>
  </si>
  <si>
    <t>-799349467</t>
  </si>
  <si>
    <t>72</t>
  </si>
  <si>
    <t>PAM.181138</t>
  </si>
  <si>
    <t>trouba přírubová TP-DN 150 PN 10-16 TT l=1,0m</t>
  </si>
  <si>
    <t>544602444</t>
  </si>
  <si>
    <t>73</t>
  </si>
  <si>
    <t>857314122</t>
  </si>
  <si>
    <t>Montáž litinových tvarovek odbočných přírubových otevřený výkop DN 150</t>
  </si>
  <si>
    <t>463761221</t>
  </si>
  <si>
    <t>Montáž litinových tvarovek na potrubí litinovém tlakovém odbočných na potrubí z trub přírubových v otevřeném výkopu, kanálu nebo v šachtě DN 150</t>
  </si>
  <si>
    <t>74</t>
  </si>
  <si>
    <t>55253530</t>
  </si>
  <si>
    <t>tvarovka přírubová litinová vodovodní s přírubovou odbočkou PN10/16 T-kus DN 150/150</t>
  </si>
  <si>
    <t>1764863529</t>
  </si>
  <si>
    <t>75</t>
  </si>
  <si>
    <t>891311112</t>
  </si>
  <si>
    <t>Montáž vodovodních šoupátek otevřený výkop DN 150</t>
  </si>
  <si>
    <t>-764908343</t>
  </si>
  <si>
    <t>Montáž vodovodních armatur na potrubí šoupátek nebo klapek uzavíracích v otevřeném výkopu nebo v šachtách s osazením zemní soupravy (bez poklopů) DN 150</t>
  </si>
  <si>
    <t>76</t>
  </si>
  <si>
    <t>42221235</t>
  </si>
  <si>
    <t>šoupě přírubové vodovodní dlouhá stavební dl DN 150 PN10-16</t>
  </si>
  <si>
    <t>305155772</t>
  </si>
  <si>
    <t>77</t>
  </si>
  <si>
    <t>R001</t>
  </si>
  <si>
    <t>Osazení betonových nebo železobetonových dílců pro šachty prefabrikované (dno)</t>
  </si>
  <si>
    <t>506752629</t>
  </si>
  <si>
    <t>78</t>
  </si>
  <si>
    <t>R002</t>
  </si>
  <si>
    <t>Prefabrikované dno železobetonové šachty přímé 2800x2800x1600, tl. stěny 150mm</t>
  </si>
  <si>
    <t>-837852608</t>
  </si>
  <si>
    <t>Prefabrikované dno betonové šachty přímé 2800x2800x1600, tl. stěny 150mm</t>
  </si>
  <si>
    <t>79</t>
  </si>
  <si>
    <t>R003</t>
  </si>
  <si>
    <t>Osazení betonových nebo železobetonových dílců pro šachty prefabrikované (rovné)</t>
  </si>
  <si>
    <t>-418282339</t>
  </si>
  <si>
    <t>80</t>
  </si>
  <si>
    <t>R004</t>
  </si>
  <si>
    <t>Prefabrikované dno železobetonové šachty přímé 2800x2800x2400, tl. stěny 150mm</t>
  </si>
  <si>
    <t>314287911</t>
  </si>
  <si>
    <t>Prefabrikované dno betonové šachty přímé 2800x2800x2400, tl. stěny 150mm</t>
  </si>
  <si>
    <t>81</t>
  </si>
  <si>
    <t>899503111</t>
  </si>
  <si>
    <t>Stupadla do šachet polyetylenová zapouštěcí kapsová osazovaná při zdění a betonování</t>
  </si>
  <si>
    <t>741242202</t>
  </si>
  <si>
    <t>Stupadla do šachet a drobných objektů ocelová s PE povlakem zapouštěcí - kapsová osazovaná při zdění a betonování</t>
  </si>
  <si>
    <t>82</t>
  </si>
  <si>
    <t>724211242.WLO</t>
  </si>
  <si>
    <t>Domovní vodárna Wilo COR-1 MHIE406 automatická tlaková stanice s frekvenčním měničem dopravní výška 80 m průtok Q 10 m3/h</t>
  </si>
  <si>
    <t>soubor</t>
  </si>
  <si>
    <t>-1463908066</t>
  </si>
  <si>
    <t>Ostatní konstrukce a práce, bourání</t>
  </si>
  <si>
    <t>83</t>
  </si>
  <si>
    <t>977151118</t>
  </si>
  <si>
    <t>Jádrové vrty diamantovými korunkami do stavebních materiálů D přes 90 do 100 mm</t>
  </si>
  <si>
    <t>-1717406157</t>
  </si>
  <si>
    <t>Jádrové vrty diamantovými korunkami do stavebních materiálů (železobetonu, betonu, cihel, obkladů, dlažeb, kamene) průměru přes 90 do 100 mm</t>
  </si>
  <si>
    <t>2*0,2</t>
  </si>
  <si>
    <t>84</t>
  </si>
  <si>
    <t>977151125</t>
  </si>
  <si>
    <t>Jádrové vrty diamantovými korunkami do stavebních materiálů D přes 180 do 200 mm</t>
  </si>
  <si>
    <t>2132669466</t>
  </si>
  <si>
    <t>Jádrové vrty diamantovými korunkami do stavebních materiálů (železobetonu, betonu, cihel, obkladů, dlažeb, kamene) průměru přes 180 do 200 mm</t>
  </si>
  <si>
    <t>85</t>
  </si>
  <si>
    <t>230120171</t>
  </si>
  <si>
    <t>Montáž ucpávek průchod potrubí zdí nebo průchodkou DN 300</t>
  </si>
  <si>
    <t>-733889238</t>
  </si>
  <si>
    <t>Montáž ucpávek při průchodu potrubí  zdí nebo průchodkou DN 300</t>
  </si>
  <si>
    <t>86</t>
  </si>
  <si>
    <t>751398021</t>
  </si>
  <si>
    <t>Montáž větrací mřížky stěnové do 0,040 m2</t>
  </si>
  <si>
    <t>-657316221</t>
  </si>
  <si>
    <t>Montáž ostatních zařízení větrací mřížky stěnové, průřezu do 0,040 m2</t>
  </si>
  <si>
    <t>2+2</t>
  </si>
  <si>
    <t>997</t>
  </si>
  <si>
    <t>Přesun sutě</t>
  </si>
  <si>
    <t>87</t>
  </si>
  <si>
    <t>997221645</t>
  </si>
  <si>
    <t>Poplatek za uložení na skládce (skládkovné) odpadu asfaltového bez dehtu kód odpadu 17 03 02</t>
  </si>
  <si>
    <t>143160028</t>
  </si>
  <si>
    <t>Poplatek za uložení stavebního odpadu na skládce (skládkovné) asfaltového bez obsahu dehtu zatříděného do Katalogu odpadů pod kódem 17 03 02</t>
  </si>
  <si>
    <t>6,16</t>
  </si>
  <si>
    <t>998</t>
  </si>
  <si>
    <t>Přesun hmot</t>
  </si>
  <si>
    <t>88</t>
  </si>
  <si>
    <t>998273102</t>
  </si>
  <si>
    <t>Přesun hmot pro trubní vedení z trub litinových otevřený výkop</t>
  </si>
  <si>
    <t>539279706</t>
  </si>
  <si>
    <t>Přesun hmot pro trubní vedení hloubené z trub litinových pro vodovody nebo kanalizace v otevřeném výkopu dopravní vzdálenost do 15 m</t>
  </si>
  <si>
    <t>PSV</t>
  </si>
  <si>
    <t>Práce a dodávky PSV</t>
  </si>
  <si>
    <t>711</t>
  </si>
  <si>
    <t>Izolace proti vodě, vlhkosti a plynům</t>
  </si>
  <si>
    <t>89</t>
  </si>
  <si>
    <t>711142559</t>
  </si>
  <si>
    <t>Provedení izolace proti zemní vlhkosti pásy přitavením svislé NAIP</t>
  </si>
  <si>
    <t>-1786805659</t>
  </si>
  <si>
    <t>Provedení izolace proti zemní vlhkosti pásy přitavením  NAIP na ploše svislé S</t>
  </si>
  <si>
    <t>90</t>
  </si>
  <si>
    <t>62832001</t>
  </si>
  <si>
    <t>pás asfaltový natavitelný oxidovaný tl 3,5mm typu V60 S35 s vložkou ze skleněné rohože, s jemnozrnným minerálním posypem</t>
  </si>
  <si>
    <t>-597468636</t>
  </si>
  <si>
    <t>22,4*1,2 'Přepočtené koeficientem množství</t>
  </si>
  <si>
    <t>91</t>
  </si>
  <si>
    <t>711161273</t>
  </si>
  <si>
    <t>Provedení izolace proti zemní vlhkosti svislé z nopové fólie</t>
  </si>
  <si>
    <t>599413636</t>
  </si>
  <si>
    <t>Provedení izolace proti zemní vlhkosti nopovou fólií na ploše svislé S z nopové fólie</t>
  </si>
  <si>
    <t>92</t>
  </si>
  <si>
    <t>28323005</t>
  </si>
  <si>
    <t>fólie profilovaná (nopová) drenážní HDPE s výškou nopů 8mm</t>
  </si>
  <si>
    <t>161120033</t>
  </si>
  <si>
    <t>93</t>
  </si>
  <si>
    <t>711491176</t>
  </si>
  <si>
    <t>Připevnění doplňků izolace proti vodě ukončovací lištou</t>
  </si>
  <si>
    <t>1836517933</t>
  </si>
  <si>
    <t>Provedení doplňků izolace proti vodě textilií připevnění izolace ukončovací lištou</t>
  </si>
  <si>
    <t>4*3,6-0,8</t>
  </si>
  <si>
    <t>94</t>
  </si>
  <si>
    <t>28323009</t>
  </si>
  <si>
    <t>lišta ukončovací pro drenážní fólie profilované tl 8mm</t>
  </si>
  <si>
    <t>385222441</t>
  </si>
  <si>
    <t>713</t>
  </si>
  <si>
    <t>Izolace tepelné</t>
  </si>
  <si>
    <t>95</t>
  </si>
  <si>
    <t>713151141</t>
  </si>
  <si>
    <t>Montáž izolace tepelné střech šikmých parotěsné reflexní tl do 5 mm</t>
  </si>
  <si>
    <t>1907093002</t>
  </si>
  <si>
    <t>Montáž tepelné izolace střech šikmých rohožemi, pásy, deskami (izolační materiál ve specifikaci) připevněné sponkami reflexní pod krokve parotěsná , tloušťka izolace do 5 mm</t>
  </si>
  <si>
    <t>3,5*3,5*2</t>
  </si>
  <si>
    <t>96</t>
  </si>
  <si>
    <t>28355300</t>
  </si>
  <si>
    <t>pás podstřešní parotěsný tepelně izolační s reflexní Al vrstvou tl 4mm tepelného odporu 0,53</t>
  </si>
  <si>
    <t>134304970</t>
  </si>
  <si>
    <t>3,5*3,5</t>
  </si>
  <si>
    <t>12,25*1,05 'Přepočtené koeficientem množství</t>
  </si>
  <si>
    <t>97</t>
  </si>
  <si>
    <t>63141195</t>
  </si>
  <si>
    <t>deska tepelně izolační minerální do šikmých střech a stěn  λ=0,035-0,038 tl 200mm</t>
  </si>
  <si>
    <t>-119628772</t>
  </si>
  <si>
    <t>762</t>
  </si>
  <si>
    <t>Konstrukce tesařské</t>
  </si>
  <si>
    <t>98</t>
  </si>
  <si>
    <t>762332131</t>
  </si>
  <si>
    <t>Montáž vázaných kcí krovů pravidelných z hraněného řeziva průřezové pl do 120 cm2</t>
  </si>
  <si>
    <t>-169925420</t>
  </si>
  <si>
    <t>Montáž vázaných konstrukcí krovů  střech pultových, sedlových, valbových, stanových čtvercového nebo obdélníkového půdorysu z řeziva hraněného průřezové plochy do 120 cm2</t>
  </si>
  <si>
    <t>5*3,6</t>
  </si>
  <si>
    <t>99</t>
  </si>
  <si>
    <t>60512126</t>
  </si>
  <si>
    <t>hranol stavební řezivo průřezu do 120cm2 dl 6-8m</t>
  </si>
  <si>
    <t>570303331</t>
  </si>
  <si>
    <t>5*8*0,1*0,08*2</t>
  </si>
  <si>
    <t>762342214</t>
  </si>
  <si>
    <t>Montáž laťování na střechách jednoduchých sklonu do 60° osové vzdálenosti přes 150 do 360 mm</t>
  </si>
  <si>
    <t>1147798233</t>
  </si>
  <si>
    <t>Bednění a laťování montáž laťování střech jednoduchých sklonu do 60° při osové vzdálenosti latí přes 150 do 360 mm</t>
  </si>
  <si>
    <t>3,6*3,6</t>
  </si>
  <si>
    <t>101</t>
  </si>
  <si>
    <t>60514114</t>
  </si>
  <si>
    <t>řezivo jehličnaté lať impregnovaná dl 4 m</t>
  </si>
  <si>
    <t>1642019531</t>
  </si>
  <si>
    <t>((3,6/0,2)+1)*0,06*0,04</t>
  </si>
  <si>
    <t>102</t>
  </si>
  <si>
    <t>762342441</t>
  </si>
  <si>
    <t>Montáž lišt trojúhelníkových sklonu do 60°</t>
  </si>
  <si>
    <t>1197715096</t>
  </si>
  <si>
    <t>Bednění a laťování montáž lišt trojúhelníkových</t>
  </si>
  <si>
    <t>103</t>
  </si>
  <si>
    <t>60514103</t>
  </si>
  <si>
    <t>řezivo jehličnaté lať 30x50mm</t>
  </si>
  <si>
    <t>1226543626</t>
  </si>
  <si>
    <t>5*8*0,03*0,05</t>
  </si>
  <si>
    <t>0,06*1,1 'Přepočtené koeficientem množství</t>
  </si>
  <si>
    <t>104</t>
  </si>
  <si>
    <t>762842131</t>
  </si>
  <si>
    <t>Montáž podbíjení střech šikmých vnějšího přesahu š do 0,8 m z palubek</t>
  </si>
  <si>
    <t>1209840116</t>
  </si>
  <si>
    <t>Montáž podbíjení  střech šikmých, vnějšího přesahu šířky do 0,8 m (pouze pro prkna přibíjená rovnoběžně s krokvemi) z hoblovaných prken z palubek</t>
  </si>
  <si>
    <t>4*3,6</t>
  </si>
  <si>
    <t>61191120</t>
  </si>
  <si>
    <t>palubky obkladové smrk profil klasický 12,5x96mm jakost A/B</t>
  </si>
  <si>
    <t>-1845735181</t>
  </si>
  <si>
    <t>4*3,6*0,3+4*3,6*0,1</t>
  </si>
  <si>
    <t>106</t>
  </si>
  <si>
    <t>762395000</t>
  </si>
  <si>
    <t>Spojovací prostředky krovů, bednění, laťování, nadstřešních konstrukcí</t>
  </si>
  <si>
    <t>-1366504241</t>
  </si>
  <si>
    <t>Spojovací prostředky krovů, bednění a laťování, nadstřešních konstrukcí  svory, prkna, hřebíky, pásová ocel, vruty</t>
  </si>
  <si>
    <t>0,2</t>
  </si>
  <si>
    <t>763</t>
  </si>
  <si>
    <t>Konstrukce suché výstavby</t>
  </si>
  <si>
    <t>107</t>
  </si>
  <si>
    <t>763131451</t>
  </si>
  <si>
    <t>SDK podhled deska 1xH2 12,5 bez izolace dvouvrstvá spodní kce profil CD+UD</t>
  </si>
  <si>
    <t>-1977453184</t>
  </si>
  <si>
    <t>Podhled ze sádrokartonových desek  dvouvrstvá zavěšená spodní konstrukce z ocelových profilů CD, UD jednoduše opláštěná deskou impregnovanou H2, tl. 12,5 mm, bez izolace</t>
  </si>
  <si>
    <t>2,8*2,8</t>
  </si>
  <si>
    <t>108</t>
  </si>
  <si>
    <t>763131613</t>
  </si>
  <si>
    <t>Montáž zavěšené jednovrstvé nosné konstrukce z profilů CD, UD SDK podhled</t>
  </si>
  <si>
    <t>1516288223</t>
  </si>
  <si>
    <t>Podhled ze sádrokartonových desek  montáž nosné konstrukce z profilů CD, UD jednovrstvé</t>
  </si>
  <si>
    <t>109</t>
  </si>
  <si>
    <t>19111008</t>
  </si>
  <si>
    <t>hydroprofil CD</t>
  </si>
  <si>
    <t>1404821293</t>
  </si>
  <si>
    <t>7*2,8</t>
  </si>
  <si>
    <t>110</t>
  </si>
  <si>
    <t>19111007</t>
  </si>
  <si>
    <t>hydroprofil UD</t>
  </si>
  <si>
    <t>-701515791</t>
  </si>
  <si>
    <t>4*2,8</t>
  </si>
  <si>
    <t>764</t>
  </si>
  <si>
    <t>Konstrukce klempířské</t>
  </si>
  <si>
    <t>111</t>
  </si>
  <si>
    <t>764501103</t>
  </si>
  <si>
    <t>Montáž žlabu podokapního půlkulatého</t>
  </si>
  <si>
    <t>781268009</t>
  </si>
  <si>
    <t>Montáž žlabu podokapního půlkruhového žlabu</t>
  </si>
  <si>
    <t>2*3,6</t>
  </si>
  <si>
    <t>112</t>
  </si>
  <si>
    <t>55344180</t>
  </si>
  <si>
    <t>žlab půlkruhový podokapní Pz 250mm</t>
  </si>
  <si>
    <t>-1722320061</t>
  </si>
  <si>
    <t>113</t>
  </si>
  <si>
    <t>764501104</t>
  </si>
  <si>
    <t>Montáž čela pro podokapní půlkulatý žlab</t>
  </si>
  <si>
    <t>966719197</t>
  </si>
  <si>
    <t>Montáž žlabu podokapního půlkruhového čela</t>
  </si>
  <si>
    <t>2*2</t>
  </si>
  <si>
    <t>114</t>
  </si>
  <si>
    <t>55344546</t>
  </si>
  <si>
    <t>čelo půlkulatého žlabu Pz 250mm</t>
  </si>
  <si>
    <t>-266339278</t>
  </si>
  <si>
    <t>115</t>
  </si>
  <si>
    <t>764501105</t>
  </si>
  <si>
    <t>Montáž háku pro podokapní půlkulatý žlab</t>
  </si>
  <si>
    <t>1349906976</t>
  </si>
  <si>
    <t>Montáž žlabu podokapního půlkruhového háku</t>
  </si>
  <si>
    <t>2*5</t>
  </si>
  <si>
    <t>116</t>
  </si>
  <si>
    <t>55344931</t>
  </si>
  <si>
    <t>hák žlabový hranatý Pz 280mm</t>
  </si>
  <si>
    <t>-1912169540</t>
  </si>
  <si>
    <t>117</t>
  </si>
  <si>
    <t>764501108</t>
  </si>
  <si>
    <t>Montáž kotlíku oválného (trychtýřového) pro podokapní žlab</t>
  </si>
  <si>
    <t>6966909</t>
  </si>
  <si>
    <t>Montáž žlabu podokapního půlkruhového kotlíku</t>
  </si>
  <si>
    <t>118</t>
  </si>
  <si>
    <t>55344241</t>
  </si>
  <si>
    <t>kotlík závěsný půlkulatý Pz 250x80mm</t>
  </si>
  <si>
    <t>-1335865100</t>
  </si>
  <si>
    <t>119</t>
  </si>
  <si>
    <t>764508131</t>
  </si>
  <si>
    <t>Montáž kruhového svodu</t>
  </si>
  <si>
    <t>600375885</t>
  </si>
  <si>
    <t>Montáž svodu kruhového, průměru svodu</t>
  </si>
  <si>
    <t>2*2,5</t>
  </si>
  <si>
    <t>120</t>
  </si>
  <si>
    <t>55344200</t>
  </si>
  <si>
    <t>svod kruhový Pz 80mm</t>
  </si>
  <si>
    <t>1222691108</t>
  </si>
  <si>
    <t>121</t>
  </si>
  <si>
    <t>764508132</t>
  </si>
  <si>
    <t>Montáž objímky kruhového svodu</t>
  </si>
  <si>
    <t>1653345461</t>
  </si>
  <si>
    <t>Montáž svodu kruhového, průměru objímek</t>
  </si>
  <si>
    <t>2*3</t>
  </si>
  <si>
    <t>122</t>
  </si>
  <si>
    <t>55344329</t>
  </si>
  <si>
    <t>objímka svodu Pz 80mm trn 150mm</t>
  </si>
  <si>
    <t>2016229077</t>
  </si>
  <si>
    <t>123</t>
  </si>
  <si>
    <t>764508135</t>
  </si>
  <si>
    <t>Montáž výtokového kolena kruhového svodu</t>
  </si>
  <si>
    <t>170958592</t>
  </si>
  <si>
    <t>Montáž svodu kruhového, průměru kolen výtokových</t>
  </si>
  <si>
    <t>1+1</t>
  </si>
  <si>
    <t>124</t>
  </si>
  <si>
    <t>55344793</t>
  </si>
  <si>
    <t>koleno výtokové tvar V Pz 80mm</t>
  </si>
  <si>
    <t>-76850632</t>
  </si>
  <si>
    <t>765</t>
  </si>
  <si>
    <t>Krytina skládaná</t>
  </si>
  <si>
    <t>125</t>
  </si>
  <si>
    <t>765121014</t>
  </si>
  <si>
    <t>Montáž krytiny betonové sklonu do 30° na sucho přes 8 do 10 ks/m2</t>
  </si>
  <si>
    <t>343221757</t>
  </si>
  <si>
    <t>Montáž krytiny betonové  sklonu do 30° drážkové na sucho, počet kusů přes 8 do 10 ks/m2</t>
  </si>
  <si>
    <t>126</t>
  </si>
  <si>
    <t>59244465</t>
  </si>
  <si>
    <t>taška betonová hladká symetrická základní 1/1</t>
  </si>
  <si>
    <t>-1393253362</t>
  </si>
  <si>
    <t>((3,6*3,6)/(0,3*0,4))-2*9</t>
  </si>
  <si>
    <t>127</t>
  </si>
  <si>
    <t>59244056</t>
  </si>
  <si>
    <t>taška betonová okrajová pravá velmi hladká s povrchovou úpravou se zvýšenou ochranou</t>
  </si>
  <si>
    <t>-203553034</t>
  </si>
  <si>
    <t>3,6/0,4</t>
  </si>
  <si>
    <t>128</t>
  </si>
  <si>
    <t>59244417</t>
  </si>
  <si>
    <t>taška betonová okrajová levá velmi hladká s povrchovou úpravou se zvýšenou ochranou</t>
  </si>
  <si>
    <t>857985308</t>
  </si>
  <si>
    <t>129</t>
  </si>
  <si>
    <t>765121202</t>
  </si>
  <si>
    <t>Montáž krytiny betonové okapní větrací mřížka</t>
  </si>
  <si>
    <t>-2046719302</t>
  </si>
  <si>
    <t>Montáž krytiny betonové  okapové hrany s větrací mřížkou</t>
  </si>
  <si>
    <t>130</t>
  </si>
  <si>
    <t>59244033</t>
  </si>
  <si>
    <t>mřížka větrací střešní krytiny</t>
  </si>
  <si>
    <t>-168183822</t>
  </si>
  <si>
    <t>131</t>
  </si>
  <si>
    <t>765121251</t>
  </si>
  <si>
    <t>Montáž krytiny betonové hřeben na sucho s větracím pásem</t>
  </si>
  <si>
    <t>1623177939</t>
  </si>
  <si>
    <t>Montáž krytiny betonové  hřebene na sucho vkládaným větracím pásem</t>
  </si>
  <si>
    <t>3,6</t>
  </si>
  <si>
    <t>132</t>
  </si>
  <si>
    <t>59244384</t>
  </si>
  <si>
    <t>taška betonová rovný profil hladká hřebenáč s jednou příchytkou</t>
  </si>
  <si>
    <t>692660972</t>
  </si>
  <si>
    <t>133</t>
  </si>
  <si>
    <t>59244003</t>
  </si>
  <si>
    <t>pás větrací hřebene a nároží vrapovaný s kovovou výztužnou mřížkou, lepící proužky, 1 role/5 m</t>
  </si>
  <si>
    <t>1393841131</t>
  </si>
  <si>
    <t>134</t>
  </si>
  <si>
    <t>765191051</t>
  </si>
  <si>
    <t>Montáž pojistné hydroizolační nebo parotěsné fólie hřebene větrané střechy</t>
  </si>
  <si>
    <t>267539005</t>
  </si>
  <si>
    <t>Montáž pojistné hydroizolační nebo parotěsné fólie hřebene nebo nároží, střechy větrané</t>
  </si>
  <si>
    <t>135</t>
  </si>
  <si>
    <t>28329324</t>
  </si>
  <si>
    <t>fólie kontaktní difuzně propustná pro doplňkovou hydroizolační vrstvu, třívrstvá mikroporézní PP 130-135g/m2</t>
  </si>
  <si>
    <t>-140554265</t>
  </si>
  <si>
    <t>12,96*1,15 'Přepočtené koeficientem množství</t>
  </si>
  <si>
    <t>767</t>
  </si>
  <si>
    <t>Konstrukce zámečnické</t>
  </si>
  <si>
    <t>136</t>
  </si>
  <si>
    <t>767590120</t>
  </si>
  <si>
    <t>Montáž podlahového roštu šroubovaného</t>
  </si>
  <si>
    <t>-1733044951</t>
  </si>
  <si>
    <t>Montáž podlahových konstrukcí  podlahových roštů, podlah připevněných šroubováním</t>
  </si>
  <si>
    <t>178+9*15</t>
  </si>
  <si>
    <t>137</t>
  </si>
  <si>
    <t>13010816</t>
  </si>
  <si>
    <t>ocel profilová jakost S235JR (11 375) průřez U (UPN) 100</t>
  </si>
  <si>
    <t>904230243</t>
  </si>
  <si>
    <t>4*2,8*10,6/1000+2*2,8*10,6/1000</t>
  </si>
  <si>
    <t>138</t>
  </si>
  <si>
    <t>55347077</t>
  </si>
  <si>
    <t>rošt podlahový svařovaný žárově zinkovaný velikost 40/3mm 1000x1000mm</t>
  </si>
  <si>
    <t>1604273492</t>
  </si>
  <si>
    <t>3*3</t>
  </si>
  <si>
    <t>139</t>
  </si>
  <si>
    <t>767590190</t>
  </si>
  <si>
    <t>Příplatek k montáži podlahového roštu za vyřezání a úpravu otvoru v podlaze</t>
  </si>
  <si>
    <t>1571723598</t>
  </si>
  <si>
    <t>Montáž podlahových konstrukcí  podlahových roštů, podlah připevněných Příplatek k cenám za vyřezání a úpravu otvoru</t>
  </si>
  <si>
    <t>140</t>
  </si>
  <si>
    <t>767590192</t>
  </si>
  <si>
    <t>Příplatek k montáži podlahového roštu za úpravu roštu ( krácení )</t>
  </si>
  <si>
    <t>1001023217</t>
  </si>
  <si>
    <t>Montáž podlahových konstrukcí  podlahových roštů, podlah připevněných Příplatek k cenám za úpravu roštů (krácení)</t>
  </si>
  <si>
    <t>2,8+2,8</t>
  </si>
  <si>
    <t>771</t>
  </si>
  <si>
    <t>Podlahy z dlaždic</t>
  </si>
  <si>
    <t>141</t>
  </si>
  <si>
    <t>771574263</t>
  </si>
  <si>
    <t>Montáž podlah keramických pro mechanické zatížení protiskluzných lepených flexibilním lepidlem přes 9 do 12 ks/m2</t>
  </si>
  <si>
    <t>1886181593</t>
  </si>
  <si>
    <t>Montáž podlah z dlaždic keramických lepených flexibilním lepidlem maloformátových pro vysoké mechanické zatížení protiskluzných nebo reliéfních (bezbariérových) přes 9 do 12 ks/m2</t>
  </si>
  <si>
    <t>142</t>
  </si>
  <si>
    <t>59761409</t>
  </si>
  <si>
    <t>dlažba keramická slinutá protiskluzná do interiéru i exteriéru pro vysoké mechanické namáhání přes 9 do 12ks/m2</t>
  </si>
  <si>
    <t>93168368</t>
  </si>
  <si>
    <t>2,8*2,8*1,05</t>
  </si>
  <si>
    <t>8,232*1,1 'Přepočtené koeficientem množství</t>
  </si>
  <si>
    <t>143</t>
  </si>
  <si>
    <t>771577114</t>
  </si>
  <si>
    <t>Příplatek k montáži podlah keramických lepených flexibilním lepidlem za spárování tmelem dvousložkovým</t>
  </si>
  <si>
    <t>-2073229032</t>
  </si>
  <si>
    <t>Montáž podlah z dlaždic keramických lepených flexibilním lepidlem Příplatek k cenám za dvousložkový spárovací tmel</t>
  </si>
  <si>
    <t>144</t>
  </si>
  <si>
    <t>771474112</t>
  </si>
  <si>
    <t>Montáž soklů z dlaždic keramických rovných flexibilní lepidlo v přes 65 do 90 mm</t>
  </si>
  <si>
    <t>1627722628</t>
  </si>
  <si>
    <t>Montáž soklů z dlaždic keramických lepených flexibilním lepidlem rovných, výšky přes 65 do 90 mm</t>
  </si>
  <si>
    <t>145</t>
  </si>
  <si>
    <t>59761338</t>
  </si>
  <si>
    <t>sokl-dlažba keramická slinutá hladká do interiéru i exteriéru 445x85mm</t>
  </si>
  <si>
    <t>816369477</t>
  </si>
  <si>
    <t>146</t>
  </si>
  <si>
    <t>771161011</t>
  </si>
  <si>
    <t>Montáž profilu dilatační spáry bez izolace v rovině dlažby</t>
  </si>
  <si>
    <t>936483116</t>
  </si>
  <si>
    <t>Příprava podkladu před provedením dlažby montáž profilu dilatační spáry v rovině dlažby</t>
  </si>
  <si>
    <t>2,8</t>
  </si>
  <si>
    <t>147</t>
  </si>
  <si>
    <t>59054163</t>
  </si>
  <si>
    <t>profil dilatační s bočními díly z PVC/CPE tl 8mm</t>
  </si>
  <si>
    <t>1797605038</t>
  </si>
  <si>
    <t>2,8*1,1 'Přepočtené koeficientem množství</t>
  </si>
  <si>
    <t>148</t>
  </si>
  <si>
    <t>771592011</t>
  </si>
  <si>
    <t>Čištění vnitřních ploch podlah nebo schodišť po položení dlažby chemickými prostředky</t>
  </si>
  <si>
    <t>-1595334048</t>
  </si>
  <si>
    <t>Čištění vnitřních ploch po položení dlažby podlah nebo schodišť chemickými prostředky</t>
  </si>
  <si>
    <t>2,8*2,8+11,2*0,85</t>
  </si>
  <si>
    <t>Práce a dodávky M</t>
  </si>
  <si>
    <t>21-M</t>
  </si>
  <si>
    <t>Elektromontáže</t>
  </si>
  <si>
    <t>149</t>
  </si>
  <si>
    <t>R006</t>
  </si>
  <si>
    <t>Kompletní dodávka a montáž elektro, tzn. připojení k síti, elektrorozvaděč, jističe, 1x světlo, 1x vypínač, 3x dvojzásuvka, kabelové vedení 3x1,5 a 3x2,5, lišty, zapojení ATS, revize, zaškolení atd.</t>
  </si>
  <si>
    <t>kpl</t>
  </si>
  <si>
    <t>157840175</t>
  </si>
  <si>
    <t xml:space="preserve">Kompletní dodávka a montáž elektro, tzn. připojení k síti, elektrorozvaděč, jističe, 1x světlo, 1x vypínač, 3x dvojzásuvka, kbelové vedení 3x1,5 a 3x2,5, zapojení ATS, revize, zaškolení </t>
  </si>
  <si>
    <t>VRN</t>
  </si>
  <si>
    <t>Vedlejší rozpočtové náklady</t>
  </si>
  <si>
    <t>VRN1</t>
  </si>
  <si>
    <t>Průzkumné, geodetické a projektové práce</t>
  </si>
  <si>
    <t>150</t>
  </si>
  <si>
    <t>012103000</t>
  </si>
  <si>
    <t>Geodetické práce před výstavbou - vytyčení stavby</t>
  </si>
  <si>
    <t>1024</t>
  </si>
  <si>
    <t>-344873877</t>
  </si>
  <si>
    <t>Geodetické práce před výstavbou</t>
  </si>
  <si>
    <t>151</t>
  </si>
  <si>
    <t>012303000</t>
  </si>
  <si>
    <t>Geodetické práce po výstavbě - zaměření skutečného stavu</t>
  </si>
  <si>
    <t>1571500447</t>
  </si>
  <si>
    <t>Geodetické práce po výstavbě</t>
  </si>
  <si>
    <t>152</t>
  </si>
  <si>
    <t>013254000</t>
  </si>
  <si>
    <t>Dokumentace skutečného provedení stavby</t>
  </si>
  <si>
    <t>paré</t>
  </si>
  <si>
    <t>1542119434</t>
  </si>
  <si>
    <t>VRN3</t>
  </si>
  <si>
    <t>Zařízení staveniště</t>
  </si>
  <si>
    <t>153</t>
  </si>
  <si>
    <t>032103000</t>
  </si>
  <si>
    <t>449542431</t>
  </si>
  <si>
    <t>Náklady na stavební buňky</t>
  </si>
  <si>
    <t>154</t>
  </si>
  <si>
    <t>032903000</t>
  </si>
  <si>
    <t>Náklady na odstávku vody</t>
  </si>
  <si>
    <t>-59491277</t>
  </si>
  <si>
    <t>Náklady na vytyčení inženýrských sítí, včetně sond</t>
  </si>
  <si>
    <t>155</t>
  </si>
  <si>
    <t>548468894</t>
  </si>
  <si>
    <t>VRN4</t>
  </si>
  <si>
    <t>Inženýrská činnost</t>
  </si>
  <si>
    <t>156</t>
  </si>
  <si>
    <t>049103000</t>
  </si>
  <si>
    <t>Zajištění dopravně inženýrských rozhodnutí</t>
  </si>
  <si>
    <t>176561156</t>
  </si>
  <si>
    <t>Náklady vzniklé v souvislosti s realizací stavby</t>
  </si>
  <si>
    <t>157</t>
  </si>
  <si>
    <t>0491030000</t>
  </si>
  <si>
    <t>Náklady na dopravní značení dle DIO</t>
  </si>
  <si>
    <t>1833944510</t>
  </si>
  <si>
    <t>VRN6</t>
  </si>
  <si>
    <t>Územní vlivy</t>
  </si>
  <si>
    <t>158</t>
  </si>
  <si>
    <t>063503000</t>
  </si>
  <si>
    <t>Práce ve stísněném prostoru</t>
  </si>
  <si>
    <t>1548688831</t>
  </si>
  <si>
    <t>VRN9</t>
  </si>
  <si>
    <t>Ostatní náklady</t>
  </si>
  <si>
    <t>159</t>
  </si>
  <si>
    <t>092203000</t>
  </si>
  <si>
    <t>Náklady na zaškolení</t>
  </si>
  <si>
    <t>-77879025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</si>
</sst>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right" vertical="center"/>
    </xf>
    <xf numFmtId="0" fontId="19" fillId="3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S4" s="16" t="s">
        <v>11</v>
      </c>
    </row>
    <row r="5" spans="1:74" s="1" customFormat="1" ht="12" customHeight="1">
      <c r="B5" s="20"/>
      <c r="C5" s="21"/>
      <c r="D5" s="24" t="s">
        <v>12</v>
      </c>
      <c r="E5" s="21"/>
      <c r="F5" s="21"/>
      <c r="G5" s="21"/>
      <c r="H5" s="21"/>
      <c r="I5" s="21"/>
      <c r="J5" s="21"/>
      <c r="K5" s="224" t="s">
        <v>13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1"/>
      <c r="AQ5" s="21"/>
      <c r="AR5" s="19"/>
      <c r="BS5" s="16" t="s">
        <v>6</v>
      </c>
    </row>
    <row r="6" spans="1:74" s="1" customFormat="1" ht="36.950000000000003" customHeight="1">
      <c r="B6" s="20"/>
      <c r="C6" s="21"/>
      <c r="D6" s="26" t="s">
        <v>14</v>
      </c>
      <c r="E6" s="21"/>
      <c r="F6" s="21"/>
      <c r="G6" s="21"/>
      <c r="H6" s="21"/>
      <c r="I6" s="21"/>
      <c r="J6" s="21"/>
      <c r="K6" s="226" t="s">
        <v>15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1"/>
      <c r="AQ6" s="21"/>
      <c r="AR6" s="19"/>
      <c r="BS6" s="16" t="s">
        <v>6</v>
      </c>
    </row>
    <row r="7" spans="1:74" s="1" customFormat="1" ht="12" customHeight="1">
      <c r="B7" s="20"/>
      <c r="C7" s="21"/>
      <c r="D7" s="27" t="s">
        <v>16</v>
      </c>
      <c r="E7" s="21"/>
      <c r="F7" s="21"/>
      <c r="G7" s="21"/>
      <c r="H7" s="21"/>
      <c r="I7" s="21"/>
      <c r="J7" s="21"/>
      <c r="K7" s="25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7" t="s">
        <v>17</v>
      </c>
      <c r="AL7" s="21"/>
      <c r="AM7" s="21"/>
      <c r="AN7" s="25" t="s">
        <v>1</v>
      </c>
      <c r="AO7" s="21"/>
      <c r="AP7" s="21"/>
      <c r="AQ7" s="21"/>
      <c r="AR7" s="19"/>
      <c r="BS7" s="16" t="s">
        <v>6</v>
      </c>
    </row>
    <row r="8" spans="1:74" s="1" customFormat="1" ht="12" customHeight="1">
      <c r="B8" s="20"/>
      <c r="C8" s="21"/>
      <c r="D8" s="27" t="s">
        <v>18</v>
      </c>
      <c r="E8" s="21"/>
      <c r="F8" s="21"/>
      <c r="G8" s="21"/>
      <c r="H8" s="21"/>
      <c r="I8" s="21"/>
      <c r="J8" s="21"/>
      <c r="K8" s="25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 t="s">
        <v>20</v>
      </c>
      <c r="AL8" s="21"/>
      <c r="AM8" s="21"/>
      <c r="AN8" s="25" t="s">
        <v>21</v>
      </c>
      <c r="AO8" s="21"/>
      <c r="AP8" s="21"/>
      <c r="AQ8" s="21"/>
      <c r="AR8" s="19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S9" s="16" t="s">
        <v>6</v>
      </c>
    </row>
    <row r="10" spans="1:74" s="1" customFormat="1" ht="12" customHeight="1">
      <c r="B10" s="20"/>
      <c r="C10" s="21"/>
      <c r="D10" s="27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7" t="s">
        <v>23</v>
      </c>
      <c r="AL10" s="21"/>
      <c r="AM10" s="21"/>
      <c r="AN10" s="25" t="s">
        <v>24</v>
      </c>
      <c r="AO10" s="21"/>
      <c r="AP10" s="21"/>
      <c r="AQ10" s="21"/>
      <c r="AR10" s="19"/>
      <c r="BS10" s="16" t="s">
        <v>6</v>
      </c>
    </row>
    <row r="11" spans="1:74" s="1" customFormat="1" ht="18.399999999999999" customHeight="1">
      <c r="B11" s="20"/>
      <c r="C11" s="21"/>
      <c r="D11" s="21"/>
      <c r="E11" s="25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7" t="s">
        <v>26</v>
      </c>
      <c r="AL11" s="21"/>
      <c r="AM11" s="21"/>
      <c r="AN11" s="25" t="s">
        <v>1</v>
      </c>
      <c r="AO11" s="21"/>
      <c r="AP11" s="21"/>
      <c r="AQ11" s="21"/>
      <c r="AR11" s="19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S12" s="16" t="s">
        <v>6</v>
      </c>
    </row>
    <row r="13" spans="1:74" s="1" customFormat="1" ht="12" customHeight="1">
      <c r="B13" s="20"/>
      <c r="C13" s="21"/>
      <c r="D13" s="27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7" t="s">
        <v>23</v>
      </c>
      <c r="AL13" s="21"/>
      <c r="AM13" s="21"/>
      <c r="AN13" s="25" t="s">
        <v>1</v>
      </c>
      <c r="AO13" s="21"/>
      <c r="AP13" s="21"/>
      <c r="AQ13" s="21"/>
      <c r="AR13" s="19"/>
      <c r="BS13" s="16" t="s">
        <v>6</v>
      </c>
    </row>
    <row r="14" spans="1:74" ht="12.75">
      <c r="B14" s="20"/>
      <c r="C14" s="21"/>
      <c r="D14" s="21"/>
      <c r="E14" s="25" t="s">
        <v>28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7" t="s">
        <v>26</v>
      </c>
      <c r="AL14" s="21"/>
      <c r="AM14" s="21"/>
      <c r="AN14" s="25" t="s">
        <v>1</v>
      </c>
      <c r="AO14" s="21"/>
      <c r="AP14" s="21"/>
      <c r="AQ14" s="21"/>
      <c r="AR14" s="19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S15" s="16" t="s">
        <v>4</v>
      </c>
    </row>
    <row r="16" spans="1:74" s="1" customFormat="1" ht="12" customHeight="1">
      <c r="B16" s="20"/>
      <c r="C16" s="21"/>
      <c r="D16" s="27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7" t="s">
        <v>23</v>
      </c>
      <c r="AL16" s="21"/>
      <c r="AM16" s="21"/>
      <c r="AN16" s="25" t="s">
        <v>30</v>
      </c>
      <c r="AO16" s="21"/>
      <c r="AP16" s="21"/>
      <c r="AQ16" s="21"/>
      <c r="AR16" s="19"/>
      <c r="BS16" s="16" t="s">
        <v>4</v>
      </c>
    </row>
    <row r="17" spans="1:71" s="1" customFormat="1" ht="18.399999999999999" customHeight="1">
      <c r="B17" s="20"/>
      <c r="C17" s="21"/>
      <c r="D17" s="21"/>
      <c r="E17" s="25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7" t="s">
        <v>26</v>
      </c>
      <c r="AL17" s="21"/>
      <c r="AM17" s="21"/>
      <c r="AN17" s="25" t="s">
        <v>1</v>
      </c>
      <c r="AO17" s="21"/>
      <c r="AP17" s="21"/>
      <c r="AQ17" s="21"/>
      <c r="AR17" s="19"/>
      <c r="BS17" s="16" t="s">
        <v>32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S18" s="16" t="s">
        <v>6</v>
      </c>
    </row>
    <row r="19" spans="1:71" s="1" customFormat="1" ht="12" customHeight="1">
      <c r="B19" s="20"/>
      <c r="C19" s="21"/>
      <c r="D19" s="27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7" t="s">
        <v>23</v>
      </c>
      <c r="AL19" s="21"/>
      <c r="AM19" s="21"/>
      <c r="AN19" s="25" t="s">
        <v>1</v>
      </c>
      <c r="AO19" s="21"/>
      <c r="AP19" s="21"/>
      <c r="AQ19" s="21"/>
      <c r="AR19" s="19"/>
      <c r="BS19" s="16" t="s">
        <v>6</v>
      </c>
    </row>
    <row r="20" spans="1:71" s="1" customFormat="1" ht="18.399999999999999" customHeight="1">
      <c r="B20" s="20"/>
      <c r="C20" s="21"/>
      <c r="D20" s="21"/>
      <c r="E20" s="25" t="s">
        <v>28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7" t="s">
        <v>26</v>
      </c>
      <c r="AL20" s="21"/>
      <c r="AM20" s="21"/>
      <c r="AN20" s="25" t="s">
        <v>1</v>
      </c>
      <c r="AO20" s="21"/>
      <c r="AP20" s="21"/>
      <c r="AQ20" s="21"/>
      <c r="AR20" s="19"/>
      <c r="BS20" s="16" t="s">
        <v>32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</row>
    <row r="22" spans="1:71" s="1" customFormat="1" ht="12" customHeight="1">
      <c r="B22" s="20"/>
      <c r="C22" s="21"/>
      <c r="D22" s="27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</row>
    <row r="23" spans="1:71" s="1" customFormat="1" ht="16.5" customHeight="1">
      <c r="B23" s="20"/>
      <c r="C23" s="21"/>
      <c r="D23" s="21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1"/>
      <c r="AP23" s="21"/>
      <c r="AQ23" s="21"/>
      <c r="AR23" s="19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</row>
    <row r="25" spans="1:71" s="1" customFormat="1" ht="6.95" customHeight="1">
      <c r="B25" s="20"/>
      <c r="C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1"/>
      <c r="AQ25" s="21"/>
      <c r="AR25" s="19"/>
    </row>
    <row r="26" spans="1:71" s="2" customFormat="1" ht="25.9" customHeight="1">
      <c r="A26" s="30"/>
      <c r="B26" s="31"/>
      <c r="C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8">
        <f>ROUND(AG94,2)</f>
        <v>1340618.03</v>
      </c>
      <c r="AL26" s="229"/>
      <c r="AM26" s="229"/>
      <c r="AN26" s="229"/>
      <c r="AO26" s="229"/>
      <c r="AP26" s="32"/>
      <c r="AQ26" s="32"/>
      <c r="AR26" s="35"/>
      <c r="BE26" s="30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30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30" t="s">
        <v>36</v>
      </c>
      <c r="M28" s="230"/>
      <c r="N28" s="230"/>
      <c r="O28" s="230"/>
      <c r="P28" s="230"/>
      <c r="Q28" s="32"/>
      <c r="R28" s="32"/>
      <c r="S28" s="32"/>
      <c r="T28" s="32"/>
      <c r="U28" s="32"/>
      <c r="V28" s="32"/>
      <c r="W28" s="230" t="s">
        <v>37</v>
      </c>
      <c r="X28" s="230"/>
      <c r="Y28" s="230"/>
      <c r="Z28" s="230"/>
      <c r="AA28" s="230"/>
      <c r="AB28" s="230"/>
      <c r="AC28" s="230"/>
      <c r="AD28" s="230"/>
      <c r="AE28" s="230"/>
      <c r="AF28" s="32"/>
      <c r="AG28" s="32"/>
      <c r="AH28" s="32"/>
      <c r="AI28" s="32"/>
      <c r="AJ28" s="32"/>
      <c r="AK28" s="230" t="s">
        <v>38</v>
      </c>
      <c r="AL28" s="230"/>
      <c r="AM28" s="230"/>
      <c r="AN28" s="230"/>
      <c r="AO28" s="230"/>
      <c r="AP28" s="32"/>
      <c r="AQ28" s="32"/>
      <c r="AR28" s="35"/>
      <c r="BE28" s="30"/>
    </row>
    <row r="29" spans="1:71" s="3" customFormat="1" ht="14.45" customHeight="1">
      <c r="B29" s="36"/>
      <c r="C29" s="37"/>
      <c r="D29" s="27" t="s">
        <v>39</v>
      </c>
      <c r="E29" s="37"/>
      <c r="F29" s="27" t="s">
        <v>40</v>
      </c>
      <c r="G29" s="37"/>
      <c r="H29" s="37"/>
      <c r="I29" s="37"/>
      <c r="J29" s="37"/>
      <c r="K29" s="37"/>
      <c r="L29" s="233">
        <v>0.21</v>
      </c>
      <c r="M29" s="232"/>
      <c r="N29" s="232"/>
      <c r="O29" s="232"/>
      <c r="P29" s="232"/>
      <c r="Q29" s="37"/>
      <c r="R29" s="37"/>
      <c r="S29" s="37"/>
      <c r="T29" s="37"/>
      <c r="U29" s="37"/>
      <c r="V29" s="37"/>
      <c r="W29" s="231">
        <f>ROUND(AZ94, 2)</f>
        <v>1340618.03</v>
      </c>
      <c r="X29" s="232"/>
      <c r="Y29" s="232"/>
      <c r="Z29" s="232"/>
      <c r="AA29" s="232"/>
      <c r="AB29" s="232"/>
      <c r="AC29" s="232"/>
      <c r="AD29" s="232"/>
      <c r="AE29" s="232"/>
      <c r="AF29" s="37"/>
      <c r="AG29" s="37"/>
      <c r="AH29" s="37"/>
      <c r="AI29" s="37"/>
      <c r="AJ29" s="37"/>
      <c r="AK29" s="231">
        <f>ROUND(AV94, 2)</f>
        <v>281529.78999999998</v>
      </c>
      <c r="AL29" s="232"/>
      <c r="AM29" s="232"/>
      <c r="AN29" s="232"/>
      <c r="AO29" s="232"/>
      <c r="AP29" s="37"/>
      <c r="AQ29" s="37"/>
      <c r="AR29" s="38"/>
    </row>
    <row r="30" spans="1:71" s="3" customFormat="1" ht="14.45" customHeight="1">
      <c r="B30" s="36"/>
      <c r="C30" s="37"/>
      <c r="D30" s="37"/>
      <c r="E30" s="37"/>
      <c r="F30" s="27" t="s">
        <v>41</v>
      </c>
      <c r="G30" s="37"/>
      <c r="H30" s="37"/>
      <c r="I30" s="37"/>
      <c r="J30" s="37"/>
      <c r="K30" s="37"/>
      <c r="L30" s="233">
        <v>0.15</v>
      </c>
      <c r="M30" s="232"/>
      <c r="N30" s="232"/>
      <c r="O30" s="232"/>
      <c r="P30" s="232"/>
      <c r="Q30" s="37"/>
      <c r="R30" s="37"/>
      <c r="S30" s="37"/>
      <c r="T30" s="37"/>
      <c r="U30" s="37"/>
      <c r="V30" s="37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37"/>
      <c r="AG30" s="37"/>
      <c r="AH30" s="37"/>
      <c r="AI30" s="37"/>
      <c r="AJ30" s="37"/>
      <c r="AK30" s="231">
        <f>ROUND(AW94, 2)</f>
        <v>0</v>
      </c>
      <c r="AL30" s="232"/>
      <c r="AM30" s="232"/>
      <c r="AN30" s="232"/>
      <c r="AO30" s="232"/>
      <c r="AP30" s="37"/>
      <c r="AQ30" s="37"/>
      <c r="AR30" s="38"/>
    </row>
    <row r="31" spans="1:71" s="3" customFormat="1" ht="14.45" hidden="1" customHeight="1">
      <c r="B31" s="36"/>
      <c r="C31" s="37"/>
      <c r="D31" s="37"/>
      <c r="E31" s="37"/>
      <c r="F31" s="27" t="s">
        <v>42</v>
      </c>
      <c r="G31" s="37"/>
      <c r="H31" s="37"/>
      <c r="I31" s="37"/>
      <c r="J31" s="37"/>
      <c r="K31" s="37"/>
      <c r="L31" s="233">
        <v>0.21</v>
      </c>
      <c r="M31" s="232"/>
      <c r="N31" s="232"/>
      <c r="O31" s="232"/>
      <c r="P31" s="232"/>
      <c r="Q31" s="37"/>
      <c r="R31" s="37"/>
      <c r="S31" s="37"/>
      <c r="T31" s="37"/>
      <c r="U31" s="37"/>
      <c r="V31" s="37"/>
      <c r="W31" s="231">
        <f>ROUND(BB94, 2)</f>
        <v>0</v>
      </c>
      <c r="X31" s="232"/>
      <c r="Y31" s="232"/>
      <c r="Z31" s="232"/>
      <c r="AA31" s="232"/>
      <c r="AB31" s="232"/>
      <c r="AC31" s="232"/>
      <c r="AD31" s="232"/>
      <c r="AE31" s="232"/>
      <c r="AF31" s="37"/>
      <c r="AG31" s="37"/>
      <c r="AH31" s="37"/>
      <c r="AI31" s="37"/>
      <c r="AJ31" s="37"/>
      <c r="AK31" s="231">
        <v>0</v>
      </c>
      <c r="AL31" s="232"/>
      <c r="AM31" s="232"/>
      <c r="AN31" s="232"/>
      <c r="AO31" s="232"/>
      <c r="AP31" s="37"/>
      <c r="AQ31" s="37"/>
      <c r="AR31" s="38"/>
    </row>
    <row r="32" spans="1:71" s="3" customFormat="1" ht="14.45" hidden="1" customHeight="1">
      <c r="B32" s="36"/>
      <c r="C32" s="37"/>
      <c r="D32" s="37"/>
      <c r="E32" s="37"/>
      <c r="F32" s="27" t="s">
        <v>43</v>
      </c>
      <c r="G32" s="37"/>
      <c r="H32" s="37"/>
      <c r="I32" s="37"/>
      <c r="J32" s="37"/>
      <c r="K32" s="37"/>
      <c r="L32" s="233">
        <v>0.15</v>
      </c>
      <c r="M32" s="232"/>
      <c r="N32" s="232"/>
      <c r="O32" s="232"/>
      <c r="P32" s="232"/>
      <c r="Q32" s="37"/>
      <c r="R32" s="37"/>
      <c r="S32" s="37"/>
      <c r="T32" s="37"/>
      <c r="U32" s="37"/>
      <c r="V32" s="37"/>
      <c r="W32" s="231">
        <f>ROUND(BC94, 2)</f>
        <v>0</v>
      </c>
      <c r="X32" s="232"/>
      <c r="Y32" s="232"/>
      <c r="Z32" s="232"/>
      <c r="AA32" s="232"/>
      <c r="AB32" s="232"/>
      <c r="AC32" s="232"/>
      <c r="AD32" s="232"/>
      <c r="AE32" s="232"/>
      <c r="AF32" s="37"/>
      <c r="AG32" s="37"/>
      <c r="AH32" s="37"/>
      <c r="AI32" s="37"/>
      <c r="AJ32" s="37"/>
      <c r="AK32" s="231">
        <v>0</v>
      </c>
      <c r="AL32" s="232"/>
      <c r="AM32" s="232"/>
      <c r="AN32" s="232"/>
      <c r="AO32" s="232"/>
      <c r="AP32" s="37"/>
      <c r="AQ32" s="37"/>
      <c r="AR32" s="38"/>
    </row>
    <row r="33" spans="1:57" s="3" customFormat="1" ht="14.45" hidden="1" customHeight="1">
      <c r="B33" s="36"/>
      <c r="C33" s="37"/>
      <c r="D33" s="37"/>
      <c r="E33" s="37"/>
      <c r="F33" s="27" t="s">
        <v>44</v>
      </c>
      <c r="G33" s="37"/>
      <c r="H33" s="37"/>
      <c r="I33" s="37"/>
      <c r="J33" s="37"/>
      <c r="K33" s="37"/>
      <c r="L33" s="233">
        <v>0</v>
      </c>
      <c r="M33" s="232"/>
      <c r="N33" s="232"/>
      <c r="O33" s="232"/>
      <c r="P33" s="232"/>
      <c r="Q33" s="37"/>
      <c r="R33" s="37"/>
      <c r="S33" s="37"/>
      <c r="T33" s="37"/>
      <c r="U33" s="37"/>
      <c r="V33" s="37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37"/>
      <c r="AG33" s="37"/>
      <c r="AH33" s="37"/>
      <c r="AI33" s="37"/>
      <c r="AJ33" s="37"/>
      <c r="AK33" s="231">
        <v>0</v>
      </c>
      <c r="AL33" s="232"/>
      <c r="AM33" s="232"/>
      <c r="AN33" s="232"/>
      <c r="AO33" s="232"/>
      <c r="AP33" s="37"/>
      <c r="AQ33" s="37"/>
      <c r="AR33" s="38"/>
    </row>
    <row r="34" spans="1:57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30"/>
    </row>
    <row r="35" spans="1:57" s="2" customFormat="1" ht="25.9" customHeight="1">
      <c r="A35" s="30"/>
      <c r="B35" s="31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34" t="s">
        <v>47</v>
      </c>
      <c r="Y35" s="235"/>
      <c r="Z35" s="235"/>
      <c r="AA35" s="235"/>
      <c r="AB35" s="235"/>
      <c r="AC35" s="41"/>
      <c r="AD35" s="41"/>
      <c r="AE35" s="41"/>
      <c r="AF35" s="41"/>
      <c r="AG35" s="41"/>
      <c r="AH35" s="41"/>
      <c r="AI35" s="41"/>
      <c r="AJ35" s="41"/>
      <c r="AK35" s="236">
        <f>SUM(AK26:AK33)</f>
        <v>1622147.82</v>
      </c>
      <c r="AL35" s="235"/>
      <c r="AM35" s="235"/>
      <c r="AN35" s="235"/>
      <c r="AO35" s="237"/>
      <c r="AP35" s="39"/>
      <c r="AQ35" s="39"/>
      <c r="AR35" s="35"/>
      <c r="BE35" s="30"/>
    </row>
    <row r="36" spans="1:57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E36" s="30"/>
    </row>
    <row r="37" spans="1:57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E37" s="30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3"/>
      <c r="C49" s="44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49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0"/>
      <c r="B60" s="31"/>
      <c r="C60" s="32"/>
      <c r="D60" s="48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50</v>
      </c>
      <c r="AI60" s="34"/>
      <c r="AJ60" s="34"/>
      <c r="AK60" s="34"/>
      <c r="AL60" s="34"/>
      <c r="AM60" s="48" t="s">
        <v>51</v>
      </c>
      <c r="AN60" s="34"/>
      <c r="AO60" s="34"/>
      <c r="AP60" s="32"/>
      <c r="AQ60" s="32"/>
      <c r="AR60" s="35"/>
      <c r="BE60" s="30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0"/>
      <c r="B64" s="31"/>
      <c r="C64" s="32"/>
      <c r="D64" s="45" t="s">
        <v>52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53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E64" s="30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0"/>
      <c r="B75" s="31"/>
      <c r="C75" s="32"/>
      <c r="D75" s="48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50</v>
      </c>
      <c r="AI75" s="34"/>
      <c r="AJ75" s="34"/>
      <c r="AK75" s="34"/>
      <c r="AL75" s="34"/>
      <c r="AM75" s="48" t="s">
        <v>51</v>
      </c>
      <c r="AN75" s="34"/>
      <c r="AO75" s="34"/>
      <c r="AP75" s="32"/>
      <c r="AQ75" s="32"/>
      <c r="AR75" s="35"/>
      <c r="BE75" s="30"/>
    </row>
    <row r="76" spans="1:57" s="2" customFormat="1" ht="11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E76" s="30"/>
    </row>
    <row r="77" spans="1:57" s="2" customFormat="1" ht="6.95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E77" s="30"/>
    </row>
    <row r="81" spans="1:90" s="2" customFormat="1" ht="6.95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E81" s="30"/>
    </row>
    <row r="82" spans="1:90" s="2" customFormat="1" ht="24.95" customHeight="1">
      <c r="A82" s="30"/>
      <c r="B82" s="31"/>
      <c r="C82" s="22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E82" s="30"/>
    </row>
    <row r="83" spans="1:90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E83" s="30"/>
    </row>
    <row r="84" spans="1:90" s="4" customFormat="1" ht="12" customHeight="1">
      <c r="B84" s="54"/>
      <c r="C84" s="27" t="s">
        <v>12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054-2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0" s="5" customFormat="1" ht="36.950000000000003" customHeight="1">
      <c r="B85" s="57"/>
      <c r="C85" s="58" t="s">
        <v>14</v>
      </c>
      <c r="D85" s="59"/>
      <c r="E85" s="59"/>
      <c r="F85" s="59"/>
      <c r="G85" s="59"/>
      <c r="H85" s="59"/>
      <c r="I85" s="59"/>
      <c r="J85" s="59"/>
      <c r="K85" s="59"/>
      <c r="L85" s="238" t="str">
        <f>K6</f>
        <v>Zokruhování vodovodů, včetně ATS v ulici Palackého v Českém Brodě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59"/>
      <c r="AQ85" s="59"/>
      <c r="AR85" s="60"/>
    </row>
    <row r="86" spans="1:90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E86" s="30"/>
    </row>
    <row r="87" spans="1:90" s="2" customFormat="1" ht="12" customHeight="1">
      <c r="A87" s="30"/>
      <c r="B87" s="31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>Český Brod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40" t="str">
        <f>IF(AN8= "","",AN8)</f>
        <v>30. 10. 2020</v>
      </c>
      <c r="AN87" s="240"/>
      <c r="AO87" s="32"/>
      <c r="AP87" s="32"/>
      <c r="AQ87" s="32"/>
      <c r="AR87" s="35"/>
      <c r="BE87" s="30"/>
    </row>
    <row r="88" spans="1:90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E88" s="30"/>
    </row>
    <row r="89" spans="1:90" s="2" customFormat="1" ht="25.7" customHeight="1">
      <c r="A89" s="30"/>
      <c r="B89" s="31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 xml:space="preserve">Město Český Brod, náměstí Husovo 70, 282 01 Český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41" t="str">
        <f>IF(E17="","",E17)</f>
        <v>LNConsult s.r.o., U hřiště 250, 250 83 Škvorec</v>
      </c>
      <c r="AN89" s="242"/>
      <c r="AO89" s="242"/>
      <c r="AP89" s="242"/>
      <c r="AQ89" s="32"/>
      <c r="AR89" s="35"/>
      <c r="AS89" s="243" t="s">
        <v>55</v>
      </c>
      <c r="AT89" s="244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30"/>
    </row>
    <row r="90" spans="1:90" s="2" customFormat="1" ht="15.2" customHeight="1">
      <c r="A90" s="30"/>
      <c r="B90" s="31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55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33</v>
      </c>
      <c r="AJ90" s="32"/>
      <c r="AK90" s="32"/>
      <c r="AL90" s="32"/>
      <c r="AM90" s="241" t="str">
        <f>IF(E20="","",E20)</f>
        <v xml:space="preserve"> </v>
      </c>
      <c r="AN90" s="242"/>
      <c r="AO90" s="242"/>
      <c r="AP90" s="242"/>
      <c r="AQ90" s="32"/>
      <c r="AR90" s="35"/>
      <c r="AS90" s="245"/>
      <c r="AT90" s="246"/>
      <c r="AU90" s="65"/>
      <c r="AV90" s="65"/>
      <c r="AW90" s="65"/>
      <c r="AX90" s="65"/>
      <c r="AY90" s="65"/>
      <c r="AZ90" s="65"/>
      <c r="BA90" s="65"/>
      <c r="BB90" s="65"/>
      <c r="BC90" s="65"/>
      <c r="BD90" s="66"/>
      <c r="BE90" s="30"/>
    </row>
    <row r="91" spans="1:90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47"/>
      <c r="AT91" s="248"/>
      <c r="AU91" s="67"/>
      <c r="AV91" s="67"/>
      <c r="AW91" s="67"/>
      <c r="AX91" s="67"/>
      <c r="AY91" s="67"/>
      <c r="AZ91" s="67"/>
      <c r="BA91" s="67"/>
      <c r="BB91" s="67"/>
      <c r="BC91" s="67"/>
      <c r="BD91" s="68"/>
      <c r="BE91" s="30"/>
    </row>
    <row r="92" spans="1:90" s="2" customFormat="1" ht="29.25" customHeight="1">
      <c r="A92" s="30"/>
      <c r="B92" s="31"/>
      <c r="C92" s="249" t="s">
        <v>56</v>
      </c>
      <c r="D92" s="250"/>
      <c r="E92" s="250"/>
      <c r="F92" s="250"/>
      <c r="G92" s="250"/>
      <c r="H92" s="69"/>
      <c r="I92" s="251" t="s">
        <v>57</v>
      </c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2" t="s">
        <v>58</v>
      </c>
      <c r="AH92" s="250"/>
      <c r="AI92" s="250"/>
      <c r="AJ92" s="250"/>
      <c r="AK92" s="250"/>
      <c r="AL92" s="250"/>
      <c r="AM92" s="250"/>
      <c r="AN92" s="251" t="s">
        <v>59</v>
      </c>
      <c r="AO92" s="250"/>
      <c r="AP92" s="253"/>
      <c r="AQ92" s="70" t="s">
        <v>60</v>
      </c>
      <c r="AR92" s="35"/>
      <c r="AS92" s="71" t="s">
        <v>61</v>
      </c>
      <c r="AT92" s="72" t="s">
        <v>62</v>
      </c>
      <c r="AU92" s="72" t="s">
        <v>63</v>
      </c>
      <c r="AV92" s="72" t="s">
        <v>64</v>
      </c>
      <c r="AW92" s="72" t="s">
        <v>65</v>
      </c>
      <c r="AX92" s="72" t="s">
        <v>66</v>
      </c>
      <c r="AY92" s="72" t="s">
        <v>67</v>
      </c>
      <c r="AZ92" s="72" t="s">
        <v>68</v>
      </c>
      <c r="BA92" s="72" t="s">
        <v>69</v>
      </c>
      <c r="BB92" s="72" t="s">
        <v>70</v>
      </c>
      <c r="BC92" s="72" t="s">
        <v>71</v>
      </c>
      <c r="BD92" s="73" t="s">
        <v>72</v>
      </c>
      <c r="BE92" s="30"/>
    </row>
    <row r="93" spans="1:90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  <c r="BE93" s="30"/>
    </row>
    <row r="94" spans="1:90" s="6" customFormat="1" ht="32.450000000000003" customHeight="1">
      <c r="B94" s="77"/>
      <c r="C94" s="78" t="s">
        <v>73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257">
        <f>ROUND(AG95,2)</f>
        <v>1340618.03</v>
      </c>
      <c r="AH94" s="257"/>
      <c r="AI94" s="257"/>
      <c r="AJ94" s="257"/>
      <c r="AK94" s="257"/>
      <c r="AL94" s="257"/>
      <c r="AM94" s="257"/>
      <c r="AN94" s="258">
        <f>SUM(AG94,AT94)</f>
        <v>1622147.82</v>
      </c>
      <c r="AO94" s="258"/>
      <c r="AP94" s="258"/>
      <c r="AQ94" s="81" t="s">
        <v>1</v>
      </c>
      <c r="AR94" s="82"/>
      <c r="AS94" s="83">
        <f>ROUND(AS95,2)</f>
        <v>0</v>
      </c>
      <c r="AT94" s="84">
        <f>ROUND(SUM(AV94:AW94),2)</f>
        <v>281529.78999999998</v>
      </c>
      <c r="AU94" s="85">
        <f>ROUND(AU95,5)</f>
        <v>554.14026000000001</v>
      </c>
      <c r="AV94" s="84">
        <f>ROUND(AZ94*L29,2)</f>
        <v>281529.78999999998</v>
      </c>
      <c r="AW94" s="84">
        <f>ROUND(BA94*L30,2)</f>
        <v>0</v>
      </c>
      <c r="AX94" s="84">
        <f>ROUND(BB94*L29,2)</f>
        <v>0</v>
      </c>
      <c r="AY94" s="84">
        <f>ROUND(BC94*L30,2)</f>
        <v>0</v>
      </c>
      <c r="AZ94" s="84">
        <f>ROUND(AZ95,2)</f>
        <v>1340618.03</v>
      </c>
      <c r="BA94" s="84">
        <f>ROUND(BA95,2)</f>
        <v>0</v>
      </c>
      <c r="BB94" s="84">
        <f>ROUND(BB95,2)</f>
        <v>0</v>
      </c>
      <c r="BC94" s="84">
        <f>ROUND(BC95,2)</f>
        <v>0</v>
      </c>
      <c r="BD94" s="86">
        <f>ROUND(BD95,2)</f>
        <v>0</v>
      </c>
      <c r="BS94" s="87" t="s">
        <v>74</v>
      </c>
      <c r="BT94" s="87" t="s">
        <v>75</v>
      </c>
      <c r="BV94" s="87" t="s">
        <v>76</v>
      </c>
      <c r="BW94" s="87" t="s">
        <v>5</v>
      </c>
      <c r="BX94" s="87" t="s">
        <v>77</v>
      </c>
      <c r="CL94" s="87" t="s">
        <v>1</v>
      </c>
    </row>
    <row r="95" spans="1:90" s="7" customFormat="1" ht="24.75" customHeight="1">
      <c r="A95" s="88" t="s">
        <v>78</v>
      </c>
      <c r="B95" s="89"/>
      <c r="C95" s="90"/>
      <c r="D95" s="256" t="s">
        <v>13</v>
      </c>
      <c r="E95" s="256"/>
      <c r="F95" s="256"/>
      <c r="G95" s="256"/>
      <c r="H95" s="256"/>
      <c r="I95" s="91"/>
      <c r="J95" s="256" t="s">
        <v>15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4">
        <f>'054-2 - Zokruhování vodov...'!J28</f>
        <v>1340618.03</v>
      </c>
      <c r="AH95" s="255"/>
      <c r="AI95" s="255"/>
      <c r="AJ95" s="255"/>
      <c r="AK95" s="255"/>
      <c r="AL95" s="255"/>
      <c r="AM95" s="255"/>
      <c r="AN95" s="254">
        <f>SUM(AG95,AT95)</f>
        <v>1622147.82</v>
      </c>
      <c r="AO95" s="255"/>
      <c r="AP95" s="255"/>
      <c r="AQ95" s="92" t="s">
        <v>79</v>
      </c>
      <c r="AR95" s="93"/>
      <c r="AS95" s="94">
        <v>0</v>
      </c>
      <c r="AT95" s="95">
        <f>ROUND(SUM(AV95:AW95),2)</f>
        <v>281529.78999999998</v>
      </c>
      <c r="AU95" s="96">
        <f>'054-2 - Zokruhování vodov...'!P138</f>
        <v>554.1402589999999</v>
      </c>
      <c r="AV95" s="95">
        <f>'054-2 - Zokruhování vodov...'!J31</f>
        <v>281529.78999999998</v>
      </c>
      <c r="AW95" s="95">
        <f>'054-2 - Zokruhování vodov...'!J32</f>
        <v>0</v>
      </c>
      <c r="AX95" s="95">
        <f>'054-2 - Zokruhování vodov...'!J33</f>
        <v>0</v>
      </c>
      <c r="AY95" s="95">
        <f>'054-2 - Zokruhování vodov...'!J34</f>
        <v>0</v>
      </c>
      <c r="AZ95" s="95">
        <f>'054-2 - Zokruhování vodov...'!F31</f>
        <v>1340618.03</v>
      </c>
      <c r="BA95" s="95">
        <f>'054-2 - Zokruhování vodov...'!F32</f>
        <v>0</v>
      </c>
      <c r="BB95" s="95">
        <f>'054-2 - Zokruhování vodov...'!F33</f>
        <v>0</v>
      </c>
      <c r="BC95" s="95">
        <f>'054-2 - Zokruhování vodov...'!F34</f>
        <v>0</v>
      </c>
      <c r="BD95" s="97">
        <f>'054-2 - Zokruhování vodov...'!F35</f>
        <v>0</v>
      </c>
      <c r="BT95" s="98" t="s">
        <v>80</v>
      </c>
      <c r="BU95" s="98" t="s">
        <v>81</v>
      </c>
      <c r="BV95" s="98" t="s">
        <v>76</v>
      </c>
      <c r="BW95" s="98" t="s">
        <v>5</v>
      </c>
      <c r="BX95" s="98" t="s">
        <v>77</v>
      </c>
      <c r="CL95" s="98" t="s">
        <v>1</v>
      </c>
    </row>
    <row r="96" spans="1:90" s="2" customFormat="1" ht="30" customHeight="1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5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5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sheetProtection algorithmName="SHA-512" hashValue="7ZVOejGwOksu51aBxX3vfms4HZt2pGT2alEF1nRkUiyPW+uHeC6BgosTa8rUTVbtdpctMm/1oLN4DOR1/jeWWw==" saltValue="DHaEcHVEMFbt3GFVraDWb5cWJ3iJj2lq7doQLERKUIVkcIJ0xxdqBwua3+TWIDSREV6IFtbZ+1szj2Kx6StbYA==" spinCount="100000" sheet="1" objects="1" scenarios="1" formatColumns="0" formatRows="0"/>
  <mergeCells count="40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54-2 - Zokruhování vodov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6" t="s">
        <v>5</v>
      </c>
    </row>
    <row r="3" spans="1:46" s="1" customFormat="1" ht="6.95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9"/>
      <c r="AT3" s="16" t="s">
        <v>82</v>
      </c>
    </row>
    <row r="4" spans="1:46" s="1" customFormat="1" ht="24.95" customHeight="1">
      <c r="B4" s="19"/>
      <c r="D4" s="101" t="s">
        <v>83</v>
      </c>
      <c r="L4" s="19"/>
      <c r="M4" s="102" t="s">
        <v>10</v>
      </c>
      <c r="AT4" s="16" t="s">
        <v>4</v>
      </c>
    </row>
    <row r="5" spans="1:46" s="1" customFormat="1" ht="6.95" customHeight="1">
      <c r="B5" s="19"/>
      <c r="L5" s="19"/>
    </row>
    <row r="6" spans="1:46" s="2" customFormat="1" ht="12" customHeight="1">
      <c r="A6" s="30"/>
      <c r="B6" s="35"/>
      <c r="C6" s="30"/>
      <c r="D6" s="103" t="s">
        <v>14</v>
      </c>
      <c r="E6" s="30"/>
      <c r="F6" s="30"/>
      <c r="G6" s="30"/>
      <c r="H6" s="30"/>
      <c r="I6" s="30"/>
      <c r="J6" s="30"/>
      <c r="K6" s="30"/>
      <c r="L6" s="47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2" customFormat="1" ht="30" customHeight="1">
      <c r="A7" s="30"/>
      <c r="B7" s="35"/>
      <c r="C7" s="30"/>
      <c r="D7" s="30"/>
      <c r="E7" s="260" t="s">
        <v>15</v>
      </c>
      <c r="F7" s="261"/>
      <c r="G7" s="261"/>
      <c r="H7" s="261"/>
      <c r="I7" s="30"/>
      <c r="J7" s="30"/>
      <c r="K7" s="30"/>
      <c r="L7" s="47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2" customFormat="1" ht="11.25">
      <c r="A8" s="30"/>
      <c r="B8" s="35"/>
      <c r="C8" s="30"/>
      <c r="D8" s="30"/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2" customHeight="1">
      <c r="A9" s="30"/>
      <c r="B9" s="35"/>
      <c r="C9" s="30"/>
      <c r="D9" s="103" t="s">
        <v>16</v>
      </c>
      <c r="E9" s="30"/>
      <c r="F9" s="104" t="s">
        <v>1</v>
      </c>
      <c r="G9" s="30"/>
      <c r="H9" s="30"/>
      <c r="I9" s="103" t="s">
        <v>17</v>
      </c>
      <c r="J9" s="104" t="s">
        <v>1</v>
      </c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5"/>
      <c r="C10" s="30"/>
      <c r="D10" s="103" t="s">
        <v>18</v>
      </c>
      <c r="E10" s="30"/>
      <c r="F10" s="104" t="s">
        <v>19</v>
      </c>
      <c r="G10" s="30"/>
      <c r="H10" s="30"/>
      <c r="I10" s="103" t="s">
        <v>20</v>
      </c>
      <c r="J10" s="105" t="str">
        <f>'Rekapitulace stavby'!AN8</f>
        <v>30. 10. 2020</v>
      </c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0.9" customHeight="1">
      <c r="A11" s="30"/>
      <c r="B11" s="35"/>
      <c r="C11" s="30"/>
      <c r="D11" s="30"/>
      <c r="E11" s="30"/>
      <c r="F11" s="30"/>
      <c r="G11" s="30"/>
      <c r="H11" s="30"/>
      <c r="I11" s="30"/>
      <c r="J11" s="30"/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3" t="s">
        <v>22</v>
      </c>
      <c r="E12" s="30"/>
      <c r="F12" s="30"/>
      <c r="G12" s="30"/>
      <c r="H12" s="30"/>
      <c r="I12" s="103" t="s">
        <v>23</v>
      </c>
      <c r="J12" s="104" t="s">
        <v>24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8" customHeight="1">
      <c r="A13" s="30"/>
      <c r="B13" s="35"/>
      <c r="C13" s="30"/>
      <c r="D13" s="30"/>
      <c r="E13" s="104" t="s">
        <v>25</v>
      </c>
      <c r="F13" s="30"/>
      <c r="G13" s="30"/>
      <c r="H13" s="30"/>
      <c r="I13" s="103" t="s">
        <v>26</v>
      </c>
      <c r="J13" s="104" t="s">
        <v>1</v>
      </c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6.95" customHeight="1">
      <c r="A14" s="30"/>
      <c r="B14" s="35"/>
      <c r="C14" s="30"/>
      <c r="D14" s="30"/>
      <c r="E14" s="30"/>
      <c r="F14" s="30"/>
      <c r="G14" s="30"/>
      <c r="H14" s="30"/>
      <c r="I14" s="30"/>
      <c r="J14" s="30"/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>
      <c r="A15" s="30"/>
      <c r="B15" s="35"/>
      <c r="C15" s="30"/>
      <c r="D15" s="103" t="s">
        <v>27</v>
      </c>
      <c r="E15" s="30"/>
      <c r="F15" s="30"/>
      <c r="G15" s="30"/>
      <c r="H15" s="30"/>
      <c r="I15" s="103" t="s">
        <v>23</v>
      </c>
      <c r="J15" s="104" t="str">
        <f>'Rekapitulace stavby'!AN13</f>
        <v/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8" customHeight="1">
      <c r="A16" s="30"/>
      <c r="B16" s="35"/>
      <c r="C16" s="30"/>
      <c r="D16" s="30"/>
      <c r="E16" s="262" t="str">
        <f>'Rekapitulace stavby'!E14</f>
        <v xml:space="preserve"> </v>
      </c>
      <c r="F16" s="262"/>
      <c r="G16" s="262"/>
      <c r="H16" s="262"/>
      <c r="I16" s="103" t="s">
        <v>26</v>
      </c>
      <c r="J16" s="104" t="str">
        <f>'Rekapitulace stavby'!AN14</f>
        <v/>
      </c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6.95" customHeight="1">
      <c r="A17" s="30"/>
      <c r="B17" s="35"/>
      <c r="C17" s="30"/>
      <c r="D17" s="30"/>
      <c r="E17" s="30"/>
      <c r="F17" s="30"/>
      <c r="G17" s="30"/>
      <c r="H17" s="30"/>
      <c r="I17" s="30"/>
      <c r="J17" s="30"/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5"/>
      <c r="C18" s="30"/>
      <c r="D18" s="103" t="s">
        <v>29</v>
      </c>
      <c r="E18" s="30"/>
      <c r="F18" s="30"/>
      <c r="G18" s="30"/>
      <c r="H18" s="30"/>
      <c r="I18" s="103" t="s">
        <v>23</v>
      </c>
      <c r="J18" s="104" t="s">
        <v>30</v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5"/>
      <c r="C19" s="30"/>
      <c r="D19" s="30"/>
      <c r="E19" s="104" t="s">
        <v>31</v>
      </c>
      <c r="F19" s="30"/>
      <c r="G19" s="30"/>
      <c r="H19" s="30"/>
      <c r="I19" s="103" t="s">
        <v>26</v>
      </c>
      <c r="J19" s="104" t="s">
        <v>1</v>
      </c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6.95" customHeight="1">
      <c r="A20" s="30"/>
      <c r="B20" s="35"/>
      <c r="C20" s="30"/>
      <c r="D20" s="30"/>
      <c r="E20" s="30"/>
      <c r="F20" s="30"/>
      <c r="G20" s="30"/>
      <c r="H20" s="30"/>
      <c r="I20" s="30"/>
      <c r="J20" s="30"/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5"/>
      <c r="C21" s="30"/>
      <c r="D21" s="103" t="s">
        <v>33</v>
      </c>
      <c r="E21" s="30"/>
      <c r="F21" s="30"/>
      <c r="G21" s="30"/>
      <c r="H21" s="30"/>
      <c r="I21" s="103" t="s">
        <v>23</v>
      </c>
      <c r="J21" s="104" t="str">
        <f>IF('Rekapitulace stavby'!AN19="","",'Rekapitulace stavby'!AN19)</f>
        <v/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5"/>
      <c r="C22" s="30"/>
      <c r="D22" s="30"/>
      <c r="E22" s="104" t="str">
        <f>IF('Rekapitulace stavby'!E20="","",'Rekapitulace stavby'!E20)</f>
        <v xml:space="preserve"> </v>
      </c>
      <c r="F22" s="30"/>
      <c r="G22" s="30"/>
      <c r="H22" s="30"/>
      <c r="I22" s="103" t="s">
        <v>26</v>
      </c>
      <c r="J22" s="104" t="str">
        <f>IF('Rekapitulace stavby'!AN20="","",'Rekapitulace stavby'!AN20)</f>
        <v/>
      </c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6.95" customHeight="1">
      <c r="A23" s="30"/>
      <c r="B23" s="35"/>
      <c r="C23" s="30"/>
      <c r="D23" s="30"/>
      <c r="E23" s="30"/>
      <c r="F23" s="30"/>
      <c r="G23" s="30"/>
      <c r="H23" s="30"/>
      <c r="I23" s="30"/>
      <c r="J23" s="30"/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5"/>
      <c r="C24" s="30"/>
      <c r="D24" s="103" t="s">
        <v>34</v>
      </c>
      <c r="E24" s="30"/>
      <c r="F24" s="30"/>
      <c r="G24" s="30"/>
      <c r="H24" s="30"/>
      <c r="I24" s="30"/>
      <c r="J24" s="30"/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16.5" customHeight="1">
      <c r="A25" s="106"/>
      <c r="B25" s="107"/>
      <c r="C25" s="106"/>
      <c r="D25" s="106"/>
      <c r="E25" s="263" t="s">
        <v>1</v>
      </c>
      <c r="F25" s="263"/>
      <c r="G25" s="263"/>
      <c r="H25" s="263"/>
      <c r="I25" s="106"/>
      <c r="J25" s="106"/>
      <c r="K25" s="106"/>
      <c r="L25" s="108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s="2" customFormat="1" ht="6.95" customHeight="1">
      <c r="A26" s="30"/>
      <c r="B26" s="35"/>
      <c r="C26" s="30"/>
      <c r="D26" s="30"/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5"/>
      <c r="C27" s="30"/>
      <c r="D27" s="109"/>
      <c r="E27" s="109"/>
      <c r="F27" s="109"/>
      <c r="G27" s="109"/>
      <c r="H27" s="109"/>
      <c r="I27" s="109"/>
      <c r="J27" s="109"/>
      <c r="K27" s="109"/>
      <c r="L27" s="4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25.35" customHeight="1">
      <c r="A28" s="30"/>
      <c r="B28" s="35"/>
      <c r="C28" s="30"/>
      <c r="D28" s="110" t="s">
        <v>35</v>
      </c>
      <c r="E28" s="30"/>
      <c r="F28" s="30"/>
      <c r="G28" s="30"/>
      <c r="H28" s="30"/>
      <c r="I28" s="30"/>
      <c r="J28" s="111">
        <f>ROUND(J138, 2)</f>
        <v>1340618.03</v>
      </c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09"/>
      <c r="E29" s="109"/>
      <c r="F29" s="109"/>
      <c r="G29" s="109"/>
      <c r="H29" s="109"/>
      <c r="I29" s="109"/>
      <c r="J29" s="109"/>
      <c r="K29" s="109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4.45" customHeight="1">
      <c r="A30" s="30"/>
      <c r="B30" s="35"/>
      <c r="C30" s="30"/>
      <c r="D30" s="30"/>
      <c r="E30" s="30"/>
      <c r="F30" s="112" t="s">
        <v>37</v>
      </c>
      <c r="G30" s="30"/>
      <c r="H30" s="30"/>
      <c r="I30" s="112" t="s">
        <v>36</v>
      </c>
      <c r="J30" s="112" t="s">
        <v>38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4.45" customHeight="1">
      <c r="A31" s="30"/>
      <c r="B31" s="35"/>
      <c r="C31" s="30"/>
      <c r="D31" s="113" t="s">
        <v>39</v>
      </c>
      <c r="E31" s="103" t="s">
        <v>40</v>
      </c>
      <c r="F31" s="114">
        <f>ROUND((SUM(BE138:BE662)),  2)</f>
        <v>1340618.03</v>
      </c>
      <c r="G31" s="30"/>
      <c r="H31" s="30"/>
      <c r="I31" s="115">
        <v>0.21</v>
      </c>
      <c r="J31" s="114">
        <f>ROUND(((SUM(BE138:BE662))*I31),  2)</f>
        <v>281529.78999999998</v>
      </c>
      <c r="K31" s="30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103" t="s">
        <v>41</v>
      </c>
      <c r="F32" s="114">
        <f>ROUND((SUM(BF138:BF662)),  2)</f>
        <v>0</v>
      </c>
      <c r="G32" s="30"/>
      <c r="H32" s="30"/>
      <c r="I32" s="115">
        <v>0.15</v>
      </c>
      <c r="J32" s="114">
        <f>ROUND(((SUM(BF138:BF662))*I32),  2)</f>
        <v>0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5"/>
      <c r="C33" s="30"/>
      <c r="D33" s="30"/>
      <c r="E33" s="103" t="s">
        <v>42</v>
      </c>
      <c r="F33" s="114">
        <f>ROUND((SUM(BG138:BG662)),  2)</f>
        <v>0</v>
      </c>
      <c r="G33" s="30"/>
      <c r="H33" s="30"/>
      <c r="I33" s="115">
        <v>0.21</v>
      </c>
      <c r="J33" s="114">
        <f>0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5"/>
      <c r="C34" s="30"/>
      <c r="D34" s="30"/>
      <c r="E34" s="103" t="s">
        <v>43</v>
      </c>
      <c r="F34" s="114">
        <f>ROUND((SUM(BH138:BH662)),  2)</f>
        <v>0</v>
      </c>
      <c r="G34" s="30"/>
      <c r="H34" s="30"/>
      <c r="I34" s="115">
        <v>0.15</v>
      </c>
      <c r="J34" s="114">
        <f>0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3" t="s">
        <v>44</v>
      </c>
      <c r="F35" s="114">
        <f>ROUND((SUM(BI138:BI662)),  2)</f>
        <v>0</v>
      </c>
      <c r="G35" s="30"/>
      <c r="H35" s="30"/>
      <c r="I35" s="115">
        <v>0</v>
      </c>
      <c r="J35" s="114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6.95" customHeight="1">
      <c r="A36" s="30"/>
      <c r="B36" s="35"/>
      <c r="C36" s="30"/>
      <c r="D36" s="30"/>
      <c r="E36" s="30"/>
      <c r="F36" s="30"/>
      <c r="G36" s="30"/>
      <c r="H36" s="30"/>
      <c r="I36" s="30"/>
      <c r="J36" s="30"/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25.35" customHeight="1">
      <c r="A37" s="30"/>
      <c r="B37" s="35"/>
      <c r="C37" s="116"/>
      <c r="D37" s="117" t="s">
        <v>45</v>
      </c>
      <c r="E37" s="118"/>
      <c r="F37" s="118"/>
      <c r="G37" s="119" t="s">
        <v>46</v>
      </c>
      <c r="H37" s="120" t="s">
        <v>47</v>
      </c>
      <c r="I37" s="118"/>
      <c r="J37" s="121">
        <f>SUM(J28:J35)</f>
        <v>1622147.82</v>
      </c>
      <c r="K37" s="122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3" t="s">
        <v>48</v>
      </c>
      <c r="E50" s="124"/>
      <c r="F50" s="124"/>
      <c r="G50" s="123" t="s">
        <v>49</v>
      </c>
      <c r="H50" s="124"/>
      <c r="I50" s="124"/>
      <c r="J50" s="124"/>
      <c r="K50" s="124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25" t="s">
        <v>50</v>
      </c>
      <c r="E61" s="126"/>
      <c r="F61" s="127" t="s">
        <v>51</v>
      </c>
      <c r="G61" s="125" t="s">
        <v>50</v>
      </c>
      <c r="H61" s="126"/>
      <c r="I61" s="126"/>
      <c r="J61" s="128" t="s">
        <v>51</v>
      </c>
      <c r="K61" s="126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3" t="s">
        <v>52</v>
      </c>
      <c r="E65" s="129"/>
      <c r="F65" s="129"/>
      <c r="G65" s="123" t="s">
        <v>53</v>
      </c>
      <c r="H65" s="129"/>
      <c r="I65" s="129"/>
      <c r="J65" s="129"/>
      <c r="K65" s="129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25" t="s">
        <v>50</v>
      </c>
      <c r="E76" s="126"/>
      <c r="F76" s="127" t="s">
        <v>51</v>
      </c>
      <c r="G76" s="125" t="s">
        <v>50</v>
      </c>
      <c r="H76" s="126"/>
      <c r="I76" s="126"/>
      <c r="J76" s="128" t="s">
        <v>51</v>
      </c>
      <c r="K76" s="126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84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30" customHeight="1">
      <c r="A85" s="30"/>
      <c r="B85" s="31"/>
      <c r="C85" s="32"/>
      <c r="D85" s="32"/>
      <c r="E85" s="238" t="str">
        <f>E7</f>
        <v>Zokruhování vodovodů, včetně ATS v ulici Palackého v Českém Brodě</v>
      </c>
      <c r="F85" s="264"/>
      <c r="G85" s="264"/>
      <c r="H85" s="264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customHeight="1">
      <c r="A87" s="30"/>
      <c r="B87" s="31"/>
      <c r="C87" s="27" t="s">
        <v>18</v>
      </c>
      <c r="D87" s="32"/>
      <c r="E87" s="32"/>
      <c r="F87" s="25" t="str">
        <f>F10</f>
        <v>Český Brod</v>
      </c>
      <c r="G87" s="32"/>
      <c r="H87" s="32"/>
      <c r="I87" s="27" t="s">
        <v>20</v>
      </c>
      <c r="J87" s="62" t="str">
        <f>IF(J10="","",J10)</f>
        <v>30. 10. 2020</v>
      </c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40.15" customHeight="1">
      <c r="A89" s="30"/>
      <c r="B89" s="31"/>
      <c r="C89" s="27" t="s">
        <v>22</v>
      </c>
      <c r="D89" s="32"/>
      <c r="E89" s="32"/>
      <c r="F89" s="25" t="str">
        <f>E13</f>
        <v xml:space="preserve">Město Český Brod, náměstí Husovo 70, 282 01 Český </v>
      </c>
      <c r="G89" s="32"/>
      <c r="H89" s="32"/>
      <c r="I89" s="27" t="s">
        <v>29</v>
      </c>
      <c r="J89" s="28" t="str">
        <f>E19</f>
        <v>LNConsult s.r.o., U hřiště 250, 250 83 Škvorec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15.2" customHeight="1">
      <c r="A90" s="30"/>
      <c r="B90" s="31"/>
      <c r="C90" s="27" t="s">
        <v>27</v>
      </c>
      <c r="D90" s="32"/>
      <c r="E90" s="32"/>
      <c r="F90" s="25" t="str">
        <f>IF(E16="","",E16)</f>
        <v xml:space="preserve"> </v>
      </c>
      <c r="G90" s="32"/>
      <c r="H90" s="32"/>
      <c r="I90" s="27" t="s">
        <v>33</v>
      </c>
      <c r="J90" s="28" t="str">
        <f>E22</f>
        <v xml:space="preserve"> </v>
      </c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35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customHeight="1">
      <c r="A92" s="30"/>
      <c r="B92" s="31"/>
      <c r="C92" s="134" t="s">
        <v>85</v>
      </c>
      <c r="D92" s="135"/>
      <c r="E92" s="135"/>
      <c r="F92" s="135"/>
      <c r="G92" s="135"/>
      <c r="H92" s="135"/>
      <c r="I92" s="135"/>
      <c r="J92" s="136" t="s">
        <v>86</v>
      </c>
      <c r="K92" s="135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9" customHeight="1">
      <c r="A94" s="30"/>
      <c r="B94" s="31"/>
      <c r="C94" s="137" t="s">
        <v>87</v>
      </c>
      <c r="D94" s="32"/>
      <c r="E94" s="32"/>
      <c r="F94" s="32"/>
      <c r="G94" s="32"/>
      <c r="H94" s="32"/>
      <c r="I94" s="32"/>
      <c r="J94" s="80">
        <f>J138</f>
        <v>1340618.03</v>
      </c>
      <c r="K94" s="32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6" t="s">
        <v>88</v>
      </c>
    </row>
    <row r="95" spans="1:47" s="9" customFormat="1" ht="24.95" customHeight="1">
      <c r="B95" s="138"/>
      <c r="C95" s="139"/>
      <c r="D95" s="140" t="s">
        <v>89</v>
      </c>
      <c r="E95" s="141"/>
      <c r="F95" s="141"/>
      <c r="G95" s="141"/>
      <c r="H95" s="141"/>
      <c r="I95" s="141"/>
      <c r="J95" s="142">
        <f>J139</f>
        <v>1062825.21</v>
      </c>
      <c r="K95" s="139"/>
      <c r="L95" s="143"/>
    </row>
    <row r="96" spans="1:47" s="10" customFormat="1" ht="19.899999999999999" customHeight="1">
      <c r="B96" s="144"/>
      <c r="C96" s="145"/>
      <c r="D96" s="146" t="s">
        <v>90</v>
      </c>
      <c r="E96" s="147"/>
      <c r="F96" s="147"/>
      <c r="G96" s="147"/>
      <c r="H96" s="147"/>
      <c r="I96" s="147"/>
      <c r="J96" s="148">
        <f>J140</f>
        <v>241471.59</v>
      </c>
      <c r="K96" s="145"/>
      <c r="L96" s="149"/>
    </row>
    <row r="97" spans="2:12" s="10" customFormat="1" ht="19.899999999999999" customHeight="1">
      <c r="B97" s="144"/>
      <c r="C97" s="145"/>
      <c r="D97" s="146" t="s">
        <v>91</v>
      </c>
      <c r="E97" s="147"/>
      <c r="F97" s="147"/>
      <c r="G97" s="147"/>
      <c r="H97" s="147"/>
      <c r="I97" s="147"/>
      <c r="J97" s="148">
        <f>J251</f>
        <v>15337.619999999999</v>
      </c>
      <c r="K97" s="145"/>
      <c r="L97" s="149"/>
    </row>
    <row r="98" spans="2:12" s="10" customFormat="1" ht="19.899999999999999" customHeight="1">
      <c r="B98" s="144"/>
      <c r="C98" s="145"/>
      <c r="D98" s="146" t="s">
        <v>92</v>
      </c>
      <c r="E98" s="147"/>
      <c r="F98" s="147"/>
      <c r="G98" s="147"/>
      <c r="H98" s="147"/>
      <c r="I98" s="147"/>
      <c r="J98" s="148">
        <f>J261</f>
        <v>7611.53</v>
      </c>
      <c r="K98" s="145"/>
      <c r="L98" s="149"/>
    </row>
    <row r="99" spans="2:12" s="10" customFormat="1" ht="19.899999999999999" customHeight="1">
      <c r="B99" s="144"/>
      <c r="C99" s="145"/>
      <c r="D99" s="146" t="s">
        <v>93</v>
      </c>
      <c r="E99" s="147"/>
      <c r="F99" s="147"/>
      <c r="G99" s="147"/>
      <c r="H99" s="147"/>
      <c r="I99" s="147"/>
      <c r="J99" s="148">
        <f>J271</f>
        <v>28494.32</v>
      </c>
      <c r="K99" s="145"/>
      <c r="L99" s="149"/>
    </row>
    <row r="100" spans="2:12" s="10" customFormat="1" ht="19.899999999999999" customHeight="1">
      <c r="B100" s="144"/>
      <c r="C100" s="145"/>
      <c r="D100" s="146" t="s">
        <v>94</v>
      </c>
      <c r="E100" s="147"/>
      <c r="F100" s="147"/>
      <c r="G100" s="147"/>
      <c r="H100" s="147"/>
      <c r="I100" s="147"/>
      <c r="J100" s="148">
        <f>J302</f>
        <v>680346.07999999984</v>
      </c>
      <c r="K100" s="145"/>
      <c r="L100" s="149"/>
    </row>
    <row r="101" spans="2:12" s="10" customFormat="1" ht="19.899999999999999" customHeight="1">
      <c r="B101" s="144"/>
      <c r="C101" s="145"/>
      <c r="D101" s="146" t="s">
        <v>95</v>
      </c>
      <c r="E101" s="147"/>
      <c r="F101" s="147"/>
      <c r="G101" s="147"/>
      <c r="H101" s="147"/>
      <c r="I101" s="147"/>
      <c r="J101" s="148">
        <f>J405</f>
        <v>5158.4800000000005</v>
      </c>
      <c r="K101" s="145"/>
      <c r="L101" s="149"/>
    </row>
    <row r="102" spans="2:12" s="10" customFormat="1" ht="19.899999999999999" customHeight="1">
      <c r="B102" s="144"/>
      <c r="C102" s="145"/>
      <c r="D102" s="146" t="s">
        <v>96</v>
      </c>
      <c r="E102" s="147"/>
      <c r="F102" s="147"/>
      <c r="G102" s="147"/>
      <c r="H102" s="147"/>
      <c r="I102" s="147"/>
      <c r="J102" s="148">
        <f>J418</f>
        <v>14229.6</v>
      </c>
      <c r="K102" s="145"/>
      <c r="L102" s="149"/>
    </row>
    <row r="103" spans="2:12" s="10" customFormat="1" ht="19.899999999999999" customHeight="1">
      <c r="B103" s="144"/>
      <c r="C103" s="145"/>
      <c r="D103" s="146" t="s">
        <v>97</v>
      </c>
      <c r="E103" s="147"/>
      <c r="F103" s="147"/>
      <c r="G103" s="147"/>
      <c r="H103" s="147"/>
      <c r="I103" s="147"/>
      <c r="J103" s="148">
        <f>J422</f>
        <v>70175.990000000005</v>
      </c>
      <c r="K103" s="145"/>
      <c r="L103" s="149"/>
    </row>
    <row r="104" spans="2:12" s="9" customFormat="1" ht="24.95" customHeight="1">
      <c r="B104" s="138"/>
      <c r="C104" s="139"/>
      <c r="D104" s="140" t="s">
        <v>98</v>
      </c>
      <c r="E104" s="141"/>
      <c r="F104" s="141"/>
      <c r="G104" s="141"/>
      <c r="H104" s="141"/>
      <c r="I104" s="141"/>
      <c r="J104" s="142">
        <f>J425</f>
        <v>114792.82</v>
      </c>
      <c r="K104" s="139"/>
      <c r="L104" s="143"/>
    </row>
    <row r="105" spans="2:12" s="10" customFormat="1" ht="19.899999999999999" customHeight="1">
      <c r="B105" s="144"/>
      <c r="C105" s="145"/>
      <c r="D105" s="146" t="s">
        <v>99</v>
      </c>
      <c r="E105" s="147"/>
      <c r="F105" s="147"/>
      <c r="G105" s="147"/>
      <c r="H105" s="147"/>
      <c r="I105" s="147"/>
      <c r="J105" s="148">
        <f>J426</f>
        <v>8687.4699999999993</v>
      </c>
      <c r="K105" s="145"/>
      <c r="L105" s="149"/>
    </row>
    <row r="106" spans="2:12" s="10" customFormat="1" ht="19.899999999999999" customHeight="1">
      <c r="B106" s="144"/>
      <c r="C106" s="145"/>
      <c r="D106" s="146" t="s">
        <v>100</v>
      </c>
      <c r="E106" s="147"/>
      <c r="F106" s="147"/>
      <c r="G106" s="147"/>
      <c r="H106" s="147"/>
      <c r="I106" s="147"/>
      <c r="J106" s="148">
        <f>J447</f>
        <v>7168.78</v>
      </c>
      <c r="K106" s="145"/>
      <c r="L106" s="149"/>
    </row>
    <row r="107" spans="2:12" s="10" customFormat="1" ht="19.899999999999999" customHeight="1">
      <c r="B107" s="144"/>
      <c r="C107" s="145"/>
      <c r="D107" s="146" t="s">
        <v>101</v>
      </c>
      <c r="E107" s="147"/>
      <c r="F107" s="147"/>
      <c r="G107" s="147"/>
      <c r="H107" s="147"/>
      <c r="I107" s="147"/>
      <c r="J107" s="148">
        <f>J459</f>
        <v>17618.039999999997</v>
      </c>
      <c r="K107" s="145"/>
      <c r="L107" s="149"/>
    </row>
    <row r="108" spans="2:12" s="10" customFormat="1" ht="19.899999999999999" customHeight="1">
      <c r="B108" s="144"/>
      <c r="C108" s="145"/>
      <c r="D108" s="146" t="s">
        <v>102</v>
      </c>
      <c r="E108" s="147"/>
      <c r="F108" s="147"/>
      <c r="G108" s="147"/>
      <c r="H108" s="147"/>
      <c r="I108" s="147"/>
      <c r="J108" s="148">
        <f>J488</f>
        <v>11841.08</v>
      </c>
      <c r="K108" s="145"/>
      <c r="L108" s="149"/>
    </row>
    <row r="109" spans="2:12" s="10" customFormat="1" ht="19.899999999999999" customHeight="1">
      <c r="B109" s="144"/>
      <c r="C109" s="145"/>
      <c r="D109" s="146" t="s">
        <v>103</v>
      </c>
      <c r="E109" s="147"/>
      <c r="F109" s="147"/>
      <c r="G109" s="147"/>
      <c r="H109" s="147"/>
      <c r="I109" s="147"/>
      <c r="J109" s="148">
        <f>J501</f>
        <v>5443.6799999999994</v>
      </c>
      <c r="K109" s="145"/>
      <c r="L109" s="149"/>
    </row>
    <row r="110" spans="2:12" s="10" customFormat="1" ht="19.899999999999999" customHeight="1">
      <c r="B110" s="144"/>
      <c r="C110" s="145"/>
      <c r="D110" s="146" t="s">
        <v>104</v>
      </c>
      <c r="E110" s="147"/>
      <c r="F110" s="147"/>
      <c r="G110" s="147"/>
      <c r="H110" s="147"/>
      <c r="I110" s="147"/>
      <c r="J110" s="148">
        <f>J544</f>
        <v>16086.99</v>
      </c>
      <c r="K110" s="145"/>
      <c r="L110" s="149"/>
    </row>
    <row r="111" spans="2:12" s="10" customFormat="1" ht="19.899999999999999" customHeight="1">
      <c r="B111" s="144"/>
      <c r="C111" s="145"/>
      <c r="D111" s="146" t="s">
        <v>105</v>
      </c>
      <c r="E111" s="147"/>
      <c r="F111" s="147"/>
      <c r="G111" s="147"/>
      <c r="H111" s="147"/>
      <c r="I111" s="147"/>
      <c r="J111" s="148">
        <f>J579</f>
        <v>32020.540000000005</v>
      </c>
      <c r="K111" s="145"/>
      <c r="L111" s="149"/>
    </row>
    <row r="112" spans="2:12" s="10" customFormat="1" ht="19.899999999999999" customHeight="1">
      <c r="B112" s="144"/>
      <c r="C112" s="145"/>
      <c r="D112" s="146" t="s">
        <v>106</v>
      </c>
      <c r="E112" s="147"/>
      <c r="F112" s="147"/>
      <c r="G112" s="147"/>
      <c r="H112" s="147"/>
      <c r="I112" s="147"/>
      <c r="J112" s="148">
        <f>J595</f>
        <v>15926.24</v>
      </c>
      <c r="K112" s="145"/>
      <c r="L112" s="149"/>
    </row>
    <row r="113" spans="1:31" s="9" customFormat="1" ht="24.95" customHeight="1">
      <c r="B113" s="138"/>
      <c r="C113" s="139"/>
      <c r="D113" s="140" t="s">
        <v>107</v>
      </c>
      <c r="E113" s="141"/>
      <c r="F113" s="141"/>
      <c r="G113" s="141"/>
      <c r="H113" s="141"/>
      <c r="I113" s="141"/>
      <c r="J113" s="142">
        <f>J622</f>
        <v>40000</v>
      </c>
      <c r="K113" s="139"/>
      <c r="L113" s="143"/>
    </row>
    <row r="114" spans="1:31" s="10" customFormat="1" ht="19.899999999999999" customHeight="1">
      <c r="B114" s="144"/>
      <c r="C114" s="145"/>
      <c r="D114" s="146" t="s">
        <v>108</v>
      </c>
      <c r="E114" s="147"/>
      <c r="F114" s="147"/>
      <c r="G114" s="147"/>
      <c r="H114" s="147"/>
      <c r="I114" s="147"/>
      <c r="J114" s="148">
        <f>J623</f>
        <v>40000</v>
      </c>
      <c r="K114" s="145"/>
      <c r="L114" s="149"/>
    </row>
    <row r="115" spans="1:31" s="9" customFormat="1" ht="24.95" customHeight="1">
      <c r="B115" s="138"/>
      <c r="C115" s="139"/>
      <c r="D115" s="140" t="s">
        <v>109</v>
      </c>
      <c r="E115" s="141"/>
      <c r="F115" s="141"/>
      <c r="G115" s="141"/>
      <c r="H115" s="141"/>
      <c r="I115" s="141"/>
      <c r="J115" s="142">
        <f>J627</f>
        <v>123000</v>
      </c>
      <c r="K115" s="139"/>
      <c r="L115" s="143"/>
    </row>
    <row r="116" spans="1:31" s="10" customFormat="1" ht="19.899999999999999" customHeight="1">
      <c r="B116" s="144"/>
      <c r="C116" s="145"/>
      <c r="D116" s="146" t="s">
        <v>110</v>
      </c>
      <c r="E116" s="147"/>
      <c r="F116" s="147"/>
      <c r="G116" s="147"/>
      <c r="H116" s="147"/>
      <c r="I116" s="147"/>
      <c r="J116" s="148">
        <f>J628</f>
        <v>45000</v>
      </c>
      <c r="K116" s="145"/>
      <c r="L116" s="149"/>
    </row>
    <row r="117" spans="1:31" s="10" customFormat="1" ht="19.899999999999999" customHeight="1">
      <c r="B117" s="144"/>
      <c r="C117" s="145"/>
      <c r="D117" s="146" t="s">
        <v>111</v>
      </c>
      <c r="E117" s="147"/>
      <c r="F117" s="147"/>
      <c r="G117" s="147"/>
      <c r="H117" s="147"/>
      <c r="I117" s="147"/>
      <c r="J117" s="148">
        <f>J638</f>
        <v>50000</v>
      </c>
      <c r="K117" s="145"/>
      <c r="L117" s="149"/>
    </row>
    <row r="118" spans="1:31" s="10" customFormat="1" ht="19.899999999999999" customHeight="1">
      <c r="B118" s="144"/>
      <c r="C118" s="145"/>
      <c r="D118" s="146" t="s">
        <v>112</v>
      </c>
      <c r="E118" s="147"/>
      <c r="F118" s="147"/>
      <c r="G118" s="147"/>
      <c r="H118" s="147"/>
      <c r="I118" s="147"/>
      <c r="J118" s="148">
        <f>J648</f>
        <v>13000</v>
      </c>
      <c r="K118" s="145"/>
      <c r="L118" s="149"/>
    </row>
    <row r="119" spans="1:31" s="10" customFormat="1" ht="19.899999999999999" customHeight="1">
      <c r="B119" s="144"/>
      <c r="C119" s="145"/>
      <c r="D119" s="146" t="s">
        <v>113</v>
      </c>
      <c r="E119" s="147"/>
      <c r="F119" s="147"/>
      <c r="G119" s="147"/>
      <c r="H119" s="147"/>
      <c r="I119" s="147"/>
      <c r="J119" s="148">
        <f>J655</f>
        <v>10000</v>
      </c>
      <c r="K119" s="145"/>
      <c r="L119" s="149"/>
    </row>
    <row r="120" spans="1:31" s="10" customFormat="1" ht="19.899999999999999" customHeight="1">
      <c r="B120" s="144"/>
      <c r="C120" s="145"/>
      <c r="D120" s="146" t="s">
        <v>114</v>
      </c>
      <c r="E120" s="147"/>
      <c r="F120" s="147"/>
      <c r="G120" s="147"/>
      <c r="H120" s="147"/>
      <c r="I120" s="147"/>
      <c r="J120" s="148">
        <f>J659</f>
        <v>5000</v>
      </c>
      <c r="K120" s="145"/>
      <c r="L120" s="149"/>
    </row>
    <row r="121" spans="1:31" s="2" customFormat="1" ht="21.7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5" customHeight="1">
      <c r="A122" s="30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6" spans="1:31" s="2" customFormat="1" ht="6.95" customHeight="1">
      <c r="A126" s="30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47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24.95" customHeight="1">
      <c r="A127" s="30"/>
      <c r="B127" s="31"/>
      <c r="C127" s="22" t="s">
        <v>115</v>
      </c>
      <c r="D127" s="32"/>
      <c r="E127" s="32"/>
      <c r="F127" s="32"/>
      <c r="G127" s="32"/>
      <c r="H127" s="32"/>
      <c r="I127" s="32"/>
      <c r="J127" s="32"/>
      <c r="K127" s="32"/>
      <c r="L127" s="47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6.95" customHeight="1">
      <c r="A128" s="30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47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2" customHeight="1">
      <c r="A129" s="30"/>
      <c r="B129" s="31"/>
      <c r="C129" s="27" t="s">
        <v>14</v>
      </c>
      <c r="D129" s="32"/>
      <c r="E129" s="32"/>
      <c r="F129" s="32"/>
      <c r="G129" s="32"/>
      <c r="H129" s="32"/>
      <c r="I129" s="32"/>
      <c r="J129" s="32"/>
      <c r="K129" s="32"/>
      <c r="L129" s="47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30" customHeight="1">
      <c r="A130" s="30"/>
      <c r="B130" s="31"/>
      <c r="C130" s="32"/>
      <c r="D130" s="32"/>
      <c r="E130" s="238" t="str">
        <f>E7</f>
        <v>Zokruhování vodovodů, včetně ATS v ulici Palackého v Českém Brodě</v>
      </c>
      <c r="F130" s="264"/>
      <c r="G130" s="264"/>
      <c r="H130" s="264"/>
      <c r="I130" s="32"/>
      <c r="J130" s="32"/>
      <c r="K130" s="32"/>
      <c r="L130" s="47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6.95" customHeight="1">
      <c r="A131" s="30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47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2" customHeight="1">
      <c r="A132" s="30"/>
      <c r="B132" s="31"/>
      <c r="C132" s="27" t="s">
        <v>18</v>
      </c>
      <c r="D132" s="32"/>
      <c r="E132" s="32"/>
      <c r="F132" s="25" t="str">
        <f>F10</f>
        <v>Český Brod</v>
      </c>
      <c r="G132" s="32"/>
      <c r="H132" s="32"/>
      <c r="I132" s="27" t="s">
        <v>20</v>
      </c>
      <c r="J132" s="62" t="str">
        <f>IF(J10="","",J10)</f>
        <v>30. 10. 2020</v>
      </c>
      <c r="K132" s="32"/>
      <c r="L132" s="47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6.95" customHeight="1">
      <c r="A133" s="30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47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40.15" customHeight="1">
      <c r="A134" s="30"/>
      <c r="B134" s="31"/>
      <c r="C134" s="27" t="s">
        <v>22</v>
      </c>
      <c r="D134" s="32"/>
      <c r="E134" s="32"/>
      <c r="F134" s="25" t="str">
        <f>E13</f>
        <v xml:space="preserve">Město Český Brod, náměstí Husovo 70, 282 01 Český </v>
      </c>
      <c r="G134" s="32"/>
      <c r="H134" s="32"/>
      <c r="I134" s="27" t="s">
        <v>29</v>
      </c>
      <c r="J134" s="28" t="str">
        <f>E19</f>
        <v>LNConsult s.r.o., U hřiště 250, 250 83 Škvorec</v>
      </c>
      <c r="K134" s="32"/>
      <c r="L134" s="47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5.2" customHeight="1">
      <c r="A135" s="30"/>
      <c r="B135" s="31"/>
      <c r="C135" s="27" t="s">
        <v>27</v>
      </c>
      <c r="D135" s="32"/>
      <c r="E135" s="32"/>
      <c r="F135" s="25" t="str">
        <f>IF(E16="","",E16)</f>
        <v xml:space="preserve"> </v>
      </c>
      <c r="G135" s="32"/>
      <c r="H135" s="32"/>
      <c r="I135" s="27" t="s">
        <v>33</v>
      </c>
      <c r="J135" s="28" t="str">
        <f>E22</f>
        <v xml:space="preserve"> </v>
      </c>
      <c r="K135" s="32"/>
      <c r="L135" s="47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10.35" customHeight="1">
      <c r="A136" s="30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47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11" customFormat="1" ht="29.25" customHeight="1">
      <c r="A137" s="150"/>
      <c r="B137" s="151"/>
      <c r="C137" s="152" t="s">
        <v>116</v>
      </c>
      <c r="D137" s="153" t="s">
        <v>60</v>
      </c>
      <c r="E137" s="153" t="s">
        <v>56</v>
      </c>
      <c r="F137" s="153" t="s">
        <v>57</v>
      </c>
      <c r="G137" s="153" t="s">
        <v>117</v>
      </c>
      <c r="H137" s="153" t="s">
        <v>118</v>
      </c>
      <c r="I137" s="153" t="s">
        <v>119</v>
      </c>
      <c r="J137" s="153" t="s">
        <v>86</v>
      </c>
      <c r="K137" s="154" t="s">
        <v>120</v>
      </c>
      <c r="L137" s="155"/>
      <c r="M137" s="71" t="s">
        <v>1</v>
      </c>
      <c r="N137" s="72" t="s">
        <v>39</v>
      </c>
      <c r="O137" s="72" t="s">
        <v>121</v>
      </c>
      <c r="P137" s="72" t="s">
        <v>122</v>
      </c>
      <c r="Q137" s="72" t="s">
        <v>123</v>
      </c>
      <c r="R137" s="72" t="s">
        <v>124</v>
      </c>
      <c r="S137" s="72" t="s">
        <v>125</v>
      </c>
      <c r="T137" s="73" t="s">
        <v>126</v>
      </c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</row>
    <row r="138" spans="1:65" s="2" customFormat="1" ht="22.9" customHeight="1">
      <c r="A138" s="30"/>
      <c r="B138" s="31"/>
      <c r="C138" s="78" t="s">
        <v>127</v>
      </c>
      <c r="D138" s="32"/>
      <c r="E138" s="32"/>
      <c r="F138" s="32"/>
      <c r="G138" s="32"/>
      <c r="H138" s="32"/>
      <c r="I138" s="32"/>
      <c r="J138" s="156">
        <f>BK138</f>
        <v>1340618.03</v>
      </c>
      <c r="K138" s="32"/>
      <c r="L138" s="35"/>
      <c r="M138" s="74"/>
      <c r="N138" s="157"/>
      <c r="O138" s="75"/>
      <c r="P138" s="158">
        <f>P139+P425+P622+P627</f>
        <v>554.1402589999999</v>
      </c>
      <c r="Q138" s="75"/>
      <c r="R138" s="158">
        <f>R139+R425+R622+R627</f>
        <v>124.91236465954822</v>
      </c>
      <c r="S138" s="75"/>
      <c r="T138" s="159">
        <f>T139+T425+T622+T627</f>
        <v>18.559200000000001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6" t="s">
        <v>74</v>
      </c>
      <c r="AU138" s="16" t="s">
        <v>88</v>
      </c>
      <c r="BK138" s="160">
        <f>BK139+BK425+BK622+BK627</f>
        <v>1340618.03</v>
      </c>
    </row>
    <row r="139" spans="1:65" s="12" customFormat="1" ht="25.9" customHeight="1">
      <c r="B139" s="161"/>
      <c r="C139" s="162"/>
      <c r="D139" s="163" t="s">
        <v>74</v>
      </c>
      <c r="E139" s="164" t="s">
        <v>128</v>
      </c>
      <c r="F139" s="164" t="s">
        <v>129</v>
      </c>
      <c r="G139" s="162"/>
      <c r="H139" s="162"/>
      <c r="I139" s="162"/>
      <c r="J139" s="165">
        <f>BK139</f>
        <v>1062825.21</v>
      </c>
      <c r="K139" s="162"/>
      <c r="L139" s="166"/>
      <c r="M139" s="167"/>
      <c r="N139" s="168"/>
      <c r="O139" s="168"/>
      <c r="P139" s="169">
        <f>P140+P251+P261+P271+P302+P405+P418+P422</f>
        <v>476.49437899999992</v>
      </c>
      <c r="Q139" s="168"/>
      <c r="R139" s="169">
        <f>R140+R251+R261+R271+R302+R405+R418+R422</f>
        <v>122.64653164804221</v>
      </c>
      <c r="S139" s="168"/>
      <c r="T139" s="170">
        <f>T140+T251+T261+T271+T302+T405+T418+T422</f>
        <v>18.559200000000001</v>
      </c>
      <c r="AR139" s="171" t="s">
        <v>80</v>
      </c>
      <c r="AT139" s="172" t="s">
        <v>74</v>
      </c>
      <c r="AU139" s="172" t="s">
        <v>75</v>
      </c>
      <c r="AY139" s="171" t="s">
        <v>130</v>
      </c>
      <c r="BK139" s="173">
        <f>BK140+BK251+BK261+BK271+BK302+BK405+BK418+BK422</f>
        <v>1062825.21</v>
      </c>
    </row>
    <row r="140" spans="1:65" s="12" customFormat="1" ht="22.9" customHeight="1">
      <c r="B140" s="161"/>
      <c r="C140" s="162"/>
      <c r="D140" s="163" t="s">
        <v>74</v>
      </c>
      <c r="E140" s="174" t="s">
        <v>80</v>
      </c>
      <c r="F140" s="174" t="s">
        <v>131</v>
      </c>
      <c r="G140" s="162"/>
      <c r="H140" s="162"/>
      <c r="I140" s="162"/>
      <c r="J140" s="175">
        <f>BK140</f>
        <v>241471.59</v>
      </c>
      <c r="K140" s="162"/>
      <c r="L140" s="166"/>
      <c r="M140" s="167"/>
      <c r="N140" s="168"/>
      <c r="O140" s="168"/>
      <c r="P140" s="169">
        <f>SUM(P141:P250)</f>
        <v>272.06788499999993</v>
      </c>
      <c r="Q140" s="168"/>
      <c r="R140" s="169">
        <f>SUM(R141:R250)</f>
        <v>108.60621088000001</v>
      </c>
      <c r="S140" s="168"/>
      <c r="T140" s="170">
        <f>SUM(T141:T250)</f>
        <v>18.48</v>
      </c>
      <c r="AR140" s="171" t="s">
        <v>80</v>
      </c>
      <c r="AT140" s="172" t="s">
        <v>74</v>
      </c>
      <c r="AU140" s="172" t="s">
        <v>80</v>
      </c>
      <c r="AY140" s="171" t="s">
        <v>130</v>
      </c>
      <c r="BK140" s="173">
        <f>SUM(BK141:BK250)</f>
        <v>241471.59</v>
      </c>
    </row>
    <row r="141" spans="1:65" s="2" customFormat="1" ht="24.2" customHeight="1">
      <c r="A141" s="30"/>
      <c r="B141" s="31"/>
      <c r="C141" s="176" t="s">
        <v>80</v>
      </c>
      <c r="D141" s="176" t="s">
        <v>132</v>
      </c>
      <c r="E141" s="177" t="s">
        <v>133</v>
      </c>
      <c r="F141" s="178" t="s">
        <v>134</v>
      </c>
      <c r="G141" s="179" t="s">
        <v>135</v>
      </c>
      <c r="H141" s="180">
        <v>28</v>
      </c>
      <c r="I141" s="181">
        <v>78.650000000000006</v>
      </c>
      <c r="J141" s="181">
        <f>ROUND(I141*H141,2)</f>
        <v>2202.1999999999998</v>
      </c>
      <c r="K141" s="178" t="s">
        <v>136</v>
      </c>
      <c r="L141" s="35"/>
      <c r="M141" s="182" t="s">
        <v>1</v>
      </c>
      <c r="N141" s="183" t="s">
        <v>40</v>
      </c>
      <c r="O141" s="184">
        <v>0.13</v>
      </c>
      <c r="P141" s="184">
        <f>O141*H141</f>
        <v>3.64</v>
      </c>
      <c r="Q141" s="184">
        <v>0</v>
      </c>
      <c r="R141" s="184">
        <f>Q141*H141</f>
        <v>0</v>
      </c>
      <c r="S141" s="184">
        <v>0.22</v>
      </c>
      <c r="T141" s="185">
        <f>S141*H141</f>
        <v>6.16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86" t="s">
        <v>137</v>
      </c>
      <c r="AT141" s="186" t="s">
        <v>132</v>
      </c>
      <c r="AU141" s="186" t="s">
        <v>82</v>
      </c>
      <c r="AY141" s="16" t="s">
        <v>130</v>
      </c>
      <c r="BE141" s="187">
        <f>IF(N141="základní",J141,0)</f>
        <v>2202.1999999999998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6" t="s">
        <v>80</v>
      </c>
      <c r="BK141" s="187">
        <f>ROUND(I141*H141,2)</f>
        <v>2202.1999999999998</v>
      </c>
      <c r="BL141" s="16" t="s">
        <v>137</v>
      </c>
      <c r="BM141" s="186" t="s">
        <v>138</v>
      </c>
    </row>
    <row r="142" spans="1:65" s="2" customFormat="1" ht="39">
      <c r="A142" s="30"/>
      <c r="B142" s="31"/>
      <c r="C142" s="32"/>
      <c r="D142" s="188" t="s">
        <v>139</v>
      </c>
      <c r="E142" s="32"/>
      <c r="F142" s="189" t="s">
        <v>140</v>
      </c>
      <c r="G142" s="32"/>
      <c r="H142" s="32"/>
      <c r="I142" s="32"/>
      <c r="J142" s="32"/>
      <c r="K142" s="32"/>
      <c r="L142" s="35"/>
      <c r="M142" s="190"/>
      <c r="N142" s="191"/>
      <c r="O142" s="67"/>
      <c r="P142" s="67"/>
      <c r="Q142" s="67"/>
      <c r="R142" s="67"/>
      <c r="S142" s="67"/>
      <c r="T142" s="68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T142" s="16" t="s">
        <v>139</v>
      </c>
      <c r="AU142" s="16" t="s">
        <v>82</v>
      </c>
    </row>
    <row r="143" spans="1:65" s="13" customFormat="1" ht="11.25">
      <c r="B143" s="192"/>
      <c r="C143" s="193"/>
      <c r="D143" s="188" t="s">
        <v>141</v>
      </c>
      <c r="E143" s="194" t="s">
        <v>1</v>
      </c>
      <c r="F143" s="195" t="s">
        <v>142</v>
      </c>
      <c r="G143" s="193"/>
      <c r="H143" s="196">
        <v>28</v>
      </c>
      <c r="I143" s="193"/>
      <c r="J143" s="193"/>
      <c r="K143" s="193"/>
      <c r="L143" s="197"/>
      <c r="M143" s="198"/>
      <c r="N143" s="199"/>
      <c r="O143" s="199"/>
      <c r="P143" s="199"/>
      <c r="Q143" s="199"/>
      <c r="R143" s="199"/>
      <c r="S143" s="199"/>
      <c r="T143" s="200"/>
      <c r="AT143" s="201" t="s">
        <v>141</v>
      </c>
      <c r="AU143" s="201" t="s">
        <v>82</v>
      </c>
      <c r="AV143" s="13" t="s">
        <v>82</v>
      </c>
      <c r="AW143" s="13" t="s">
        <v>32</v>
      </c>
      <c r="AX143" s="13" t="s">
        <v>80</v>
      </c>
      <c r="AY143" s="201" t="s">
        <v>130</v>
      </c>
    </row>
    <row r="144" spans="1:65" s="2" customFormat="1" ht="24.2" customHeight="1">
      <c r="A144" s="30"/>
      <c r="B144" s="31"/>
      <c r="C144" s="176" t="s">
        <v>82</v>
      </c>
      <c r="D144" s="176" t="s">
        <v>132</v>
      </c>
      <c r="E144" s="177" t="s">
        <v>143</v>
      </c>
      <c r="F144" s="178" t="s">
        <v>144</v>
      </c>
      <c r="G144" s="179" t="s">
        <v>135</v>
      </c>
      <c r="H144" s="180">
        <v>28</v>
      </c>
      <c r="I144" s="181">
        <v>100.31</v>
      </c>
      <c r="J144" s="181">
        <f>ROUND(I144*H144,2)</f>
        <v>2808.68</v>
      </c>
      <c r="K144" s="178" t="s">
        <v>136</v>
      </c>
      <c r="L144" s="35"/>
      <c r="M144" s="182" t="s">
        <v>1</v>
      </c>
      <c r="N144" s="183" t="s">
        <v>40</v>
      </c>
      <c r="O144" s="184">
        <v>0.185</v>
      </c>
      <c r="P144" s="184">
        <f>O144*H144</f>
        <v>5.18</v>
      </c>
      <c r="Q144" s="184">
        <v>0</v>
      </c>
      <c r="R144" s="184">
        <f>Q144*H144</f>
        <v>0</v>
      </c>
      <c r="S144" s="184">
        <v>0.44</v>
      </c>
      <c r="T144" s="185">
        <f>S144*H144</f>
        <v>12.32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86" t="s">
        <v>137</v>
      </c>
      <c r="AT144" s="186" t="s">
        <v>132</v>
      </c>
      <c r="AU144" s="186" t="s">
        <v>82</v>
      </c>
      <c r="AY144" s="16" t="s">
        <v>130</v>
      </c>
      <c r="BE144" s="187">
        <f>IF(N144="základní",J144,0)</f>
        <v>2808.68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6" t="s">
        <v>80</v>
      </c>
      <c r="BK144" s="187">
        <f>ROUND(I144*H144,2)</f>
        <v>2808.68</v>
      </c>
      <c r="BL144" s="16" t="s">
        <v>137</v>
      </c>
      <c r="BM144" s="186" t="s">
        <v>145</v>
      </c>
    </row>
    <row r="145" spans="1:65" s="2" customFormat="1" ht="39">
      <c r="A145" s="30"/>
      <c r="B145" s="31"/>
      <c r="C145" s="32"/>
      <c r="D145" s="188" t="s">
        <v>139</v>
      </c>
      <c r="E145" s="32"/>
      <c r="F145" s="189" t="s">
        <v>146</v>
      </c>
      <c r="G145" s="32"/>
      <c r="H145" s="32"/>
      <c r="I145" s="32"/>
      <c r="J145" s="32"/>
      <c r="K145" s="32"/>
      <c r="L145" s="35"/>
      <c r="M145" s="190"/>
      <c r="N145" s="191"/>
      <c r="O145" s="67"/>
      <c r="P145" s="67"/>
      <c r="Q145" s="67"/>
      <c r="R145" s="67"/>
      <c r="S145" s="67"/>
      <c r="T145" s="68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6" t="s">
        <v>139</v>
      </c>
      <c r="AU145" s="16" t="s">
        <v>82</v>
      </c>
    </row>
    <row r="146" spans="1:65" s="13" customFormat="1" ht="11.25">
      <c r="B146" s="192"/>
      <c r="C146" s="193"/>
      <c r="D146" s="188" t="s">
        <v>141</v>
      </c>
      <c r="E146" s="194" t="s">
        <v>1</v>
      </c>
      <c r="F146" s="195" t="s">
        <v>142</v>
      </c>
      <c r="G146" s="193"/>
      <c r="H146" s="196">
        <v>28</v>
      </c>
      <c r="I146" s="193"/>
      <c r="J146" s="193"/>
      <c r="K146" s="193"/>
      <c r="L146" s="197"/>
      <c r="M146" s="198"/>
      <c r="N146" s="199"/>
      <c r="O146" s="199"/>
      <c r="P146" s="199"/>
      <c r="Q146" s="199"/>
      <c r="R146" s="199"/>
      <c r="S146" s="199"/>
      <c r="T146" s="200"/>
      <c r="AT146" s="201" t="s">
        <v>141</v>
      </c>
      <c r="AU146" s="201" t="s">
        <v>82</v>
      </c>
      <c r="AV146" s="13" t="s">
        <v>82</v>
      </c>
      <c r="AW146" s="13" t="s">
        <v>32</v>
      </c>
      <c r="AX146" s="13" t="s">
        <v>80</v>
      </c>
      <c r="AY146" s="201" t="s">
        <v>130</v>
      </c>
    </row>
    <row r="147" spans="1:65" s="2" customFormat="1" ht="24.2" customHeight="1">
      <c r="A147" s="30"/>
      <c r="B147" s="31"/>
      <c r="C147" s="176" t="s">
        <v>147</v>
      </c>
      <c r="D147" s="176" t="s">
        <v>132</v>
      </c>
      <c r="E147" s="177" t="s">
        <v>148</v>
      </c>
      <c r="F147" s="178" t="s">
        <v>149</v>
      </c>
      <c r="G147" s="179" t="s">
        <v>150</v>
      </c>
      <c r="H147" s="180">
        <v>4</v>
      </c>
      <c r="I147" s="181">
        <v>272.58</v>
      </c>
      <c r="J147" s="181">
        <f>ROUND(I147*H147,2)</f>
        <v>1090.32</v>
      </c>
      <c r="K147" s="178" t="s">
        <v>136</v>
      </c>
      <c r="L147" s="35"/>
      <c r="M147" s="182" t="s">
        <v>1</v>
      </c>
      <c r="N147" s="183" t="s">
        <v>40</v>
      </c>
      <c r="O147" s="184">
        <v>0.54700000000000004</v>
      </c>
      <c r="P147" s="184">
        <f>O147*H147</f>
        <v>2.1880000000000002</v>
      </c>
      <c r="Q147" s="184">
        <v>3.6904300000000001E-2</v>
      </c>
      <c r="R147" s="184">
        <f>Q147*H147</f>
        <v>0.1476172</v>
      </c>
      <c r="S147" s="184">
        <v>0</v>
      </c>
      <c r="T147" s="185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86" t="s">
        <v>137</v>
      </c>
      <c r="AT147" s="186" t="s">
        <v>132</v>
      </c>
      <c r="AU147" s="186" t="s">
        <v>82</v>
      </c>
      <c r="AY147" s="16" t="s">
        <v>130</v>
      </c>
      <c r="BE147" s="187">
        <f>IF(N147="základní",J147,0)</f>
        <v>1090.32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6" t="s">
        <v>80</v>
      </c>
      <c r="BK147" s="187">
        <f>ROUND(I147*H147,2)</f>
        <v>1090.32</v>
      </c>
      <c r="BL147" s="16" t="s">
        <v>137</v>
      </c>
      <c r="BM147" s="186" t="s">
        <v>151</v>
      </c>
    </row>
    <row r="148" spans="1:65" s="2" customFormat="1" ht="58.5">
      <c r="A148" s="30"/>
      <c r="B148" s="31"/>
      <c r="C148" s="32"/>
      <c r="D148" s="188" t="s">
        <v>139</v>
      </c>
      <c r="E148" s="32"/>
      <c r="F148" s="189" t="s">
        <v>152</v>
      </c>
      <c r="G148" s="32"/>
      <c r="H148" s="32"/>
      <c r="I148" s="32"/>
      <c r="J148" s="32"/>
      <c r="K148" s="32"/>
      <c r="L148" s="35"/>
      <c r="M148" s="190"/>
      <c r="N148" s="191"/>
      <c r="O148" s="67"/>
      <c r="P148" s="67"/>
      <c r="Q148" s="67"/>
      <c r="R148" s="67"/>
      <c r="S148" s="67"/>
      <c r="T148" s="68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T148" s="16" t="s">
        <v>139</v>
      </c>
      <c r="AU148" s="16" t="s">
        <v>82</v>
      </c>
    </row>
    <row r="149" spans="1:65" s="13" customFormat="1" ht="11.25">
      <c r="B149" s="192"/>
      <c r="C149" s="193"/>
      <c r="D149" s="188" t="s">
        <v>141</v>
      </c>
      <c r="E149" s="194" t="s">
        <v>1</v>
      </c>
      <c r="F149" s="195" t="s">
        <v>137</v>
      </c>
      <c r="G149" s="193"/>
      <c r="H149" s="196">
        <v>4</v>
      </c>
      <c r="I149" s="193"/>
      <c r="J149" s="193"/>
      <c r="K149" s="193"/>
      <c r="L149" s="197"/>
      <c r="M149" s="198"/>
      <c r="N149" s="199"/>
      <c r="O149" s="199"/>
      <c r="P149" s="199"/>
      <c r="Q149" s="199"/>
      <c r="R149" s="199"/>
      <c r="S149" s="199"/>
      <c r="T149" s="200"/>
      <c r="AT149" s="201" t="s">
        <v>141</v>
      </c>
      <c r="AU149" s="201" t="s">
        <v>82</v>
      </c>
      <c r="AV149" s="13" t="s">
        <v>82</v>
      </c>
      <c r="AW149" s="13" t="s">
        <v>32</v>
      </c>
      <c r="AX149" s="13" t="s">
        <v>80</v>
      </c>
      <c r="AY149" s="201" t="s">
        <v>130</v>
      </c>
    </row>
    <row r="150" spans="1:65" s="2" customFormat="1" ht="16.5" customHeight="1">
      <c r="A150" s="30"/>
      <c r="B150" s="31"/>
      <c r="C150" s="176" t="s">
        <v>137</v>
      </c>
      <c r="D150" s="176" t="s">
        <v>132</v>
      </c>
      <c r="E150" s="177" t="s">
        <v>153</v>
      </c>
      <c r="F150" s="178" t="s">
        <v>154</v>
      </c>
      <c r="G150" s="179" t="s">
        <v>135</v>
      </c>
      <c r="H150" s="180">
        <v>5</v>
      </c>
      <c r="I150" s="181">
        <v>172.78</v>
      </c>
      <c r="J150" s="181">
        <f>ROUND(I150*H150,2)</f>
        <v>863.9</v>
      </c>
      <c r="K150" s="178" t="s">
        <v>136</v>
      </c>
      <c r="L150" s="35"/>
      <c r="M150" s="182" t="s">
        <v>1</v>
      </c>
      <c r="N150" s="183" t="s">
        <v>40</v>
      </c>
      <c r="O150" s="184">
        <v>0.55100000000000005</v>
      </c>
      <c r="P150" s="184">
        <f>O150*H150</f>
        <v>2.7550000000000003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86" t="s">
        <v>137</v>
      </c>
      <c r="AT150" s="186" t="s">
        <v>132</v>
      </c>
      <c r="AU150" s="186" t="s">
        <v>82</v>
      </c>
      <c r="AY150" s="16" t="s">
        <v>130</v>
      </c>
      <c r="BE150" s="187">
        <f>IF(N150="základní",J150,0)</f>
        <v>863.9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6" t="s">
        <v>80</v>
      </c>
      <c r="BK150" s="187">
        <f>ROUND(I150*H150,2)</f>
        <v>863.9</v>
      </c>
      <c r="BL150" s="16" t="s">
        <v>137</v>
      </c>
      <c r="BM150" s="186" t="s">
        <v>155</v>
      </c>
    </row>
    <row r="151" spans="1:65" s="2" customFormat="1" ht="11.25">
      <c r="A151" s="30"/>
      <c r="B151" s="31"/>
      <c r="C151" s="32"/>
      <c r="D151" s="188" t="s">
        <v>139</v>
      </c>
      <c r="E151" s="32"/>
      <c r="F151" s="189" t="s">
        <v>156</v>
      </c>
      <c r="G151" s="32"/>
      <c r="H151" s="32"/>
      <c r="I151" s="32"/>
      <c r="J151" s="32"/>
      <c r="K151" s="32"/>
      <c r="L151" s="35"/>
      <c r="M151" s="190"/>
      <c r="N151" s="191"/>
      <c r="O151" s="67"/>
      <c r="P151" s="67"/>
      <c r="Q151" s="67"/>
      <c r="R151" s="67"/>
      <c r="S151" s="67"/>
      <c r="T151" s="68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T151" s="16" t="s">
        <v>139</v>
      </c>
      <c r="AU151" s="16" t="s">
        <v>82</v>
      </c>
    </row>
    <row r="152" spans="1:65" s="13" customFormat="1" ht="11.25">
      <c r="B152" s="192"/>
      <c r="C152" s="193"/>
      <c r="D152" s="188" t="s">
        <v>141</v>
      </c>
      <c r="E152" s="194" t="s">
        <v>1</v>
      </c>
      <c r="F152" s="195" t="s">
        <v>157</v>
      </c>
      <c r="G152" s="193"/>
      <c r="H152" s="196">
        <v>5</v>
      </c>
      <c r="I152" s="193"/>
      <c r="J152" s="193"/>
      <c r="K152" s="193"/>
      <c r="L152" s="197"/>
      <c r="M152" s="198"/>
      <c r="N152" s="199"/>
      <c r="O152" s="199"/>
      <c r="P152" s="199"/>
      <c r="Q152" s="199"/>
      <c r="R152" s="199"/>
      <c r="S152" s="199"/>
      <c r="T152" s="200"/>
      <c r="AT152" s="201" t="s">
        <v>141</v>
      </c>
      <c r="AU152" s="201" t="s">
        <v>82</v>
      </c>
      <c r="AV152" s="13" t="s">
        <v>82</v>
      </c>
      <c r="AW152" s="13" t="s">
        <v>32</v>
      </c>
      <c r="AX152" s="13" t="s">
        <v>80</v>
      </c>
      <c r="AY152" s="201" t="s">
        <v>130</v>
      </c>
    </row>
    <row r="153" spans="1:65" s="2" customFormat="1" ht="24.2" customHeight="1">
      <c r="A153" s="30"/>
      <c r="B153" s="31"/>
      <c r="C153" s="176" t="s">
        <v>157</v>
      </c>
      <c r="D153" s="176" t="s">
        <v>132</v>
      </c>
      <c r="E153" s="177" t="s">
        <v>158</v>
      </c>
      <c r="F153" s="178" t="s">
        <v>159</v>
      </c>
      <c r="G153" s="179" t="s">
        <v>135</v>
      </c>
      <c r="H153" s="180">
        <v>100</v>
      </c>
      <c r="I153" s="181">
        <v>54.44</v>
      </c>
      <c r="J153" s="181">
        <f>ROUND(I153*H153,2)</f>
        <v>5444</v>
      </c>
      <c r="K153" s="178" t="s">
        <v>136</v>
      </c>
      <c r="L153" s="35"/>
      <c r="M153" s="182" t="s">
        <v>1</v>
      </c>
      <c r="N153" s="183" t="s">
        <v>40</v>
      </c>
      <c r="O153" s="184">
        <v>7.5999999999999998E-2</v>
      </c>
      <c r="P153" s="184">
        <f>O153*H153</f>
        <v>7.6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6" t="s">
        <v>137</v>
      </c>
      <c r="AT153" s="186" t="s">
        <v>132</v>
      </c>
      <c r="AU153" s="186" t="s">
        <v>82</v>
      </c>
      <c r="AY153" s="16" t="s">
        <v>130</v>
      </c>
      <c r="BE153" s="187">
        <f>IF(N153="základní",J153,0)</f>
        <v>5444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6" t="s">
        <v>80</v>
      </c>
      <c r="BK153" s="187">
        <f>ROUND(I153*H153,2)</f>
        <v>5444</v>
      </c>
      <c r="BL153" s="16" t="s">
        <v>137</v>
      </c>
      <c r="BM153" s="186" t="s">
        <v>160</v>
      </c>
    </row>
    <row r="154" spans="1:65" s="2" customFormat="1" ht="19.5">
      <c r="A154" s="30"/>
      <c r="B154" s="31"/>
      <c r="C154" s="32"/>
      <c r="D154" s="188" t="s">
        <v>139</v>
      </c>
      <c r="E154" s="32"/>
      <c r="F154" s="189" t="s">
        <v>161</v>
      </c>
      <c r="G154" s="32"/>
      <c r="H154" s="32"/>
      <c r="I154" s="32"/>
      <c r="J154" s="32"/>
      <c r="K154" s="32"/>
      <c r="L154" s="35"/>
      <c r="M154" s="190"/>
      <c r="N154" s="191"/>
      <c r="O154" s="67"/>
      <c r="P154" s="67"/>
      <c r="Q154" s="67"/>
      <c r="R154" s="67"/>
      <c r="S154" s="67"/>
      <c r="T154" s="68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6" t="s">
        <v>139</v>
      </c>
      <c r="AU154" s="16" t="s">
        <v>82</v>
      </c>
    </row>
    <row r="155" spans="1:65" s="13" customFormat="1" ht="11.25">
      <c r="B155" s="192"/>
      <c r="C155" s="193"/>
      <c r="D155" s="188" t="s">
        <v>141</v>
      </c>
      <c r="E155" s="194" t="s">
        <v>1</v>
      </c>
      <c r="F155" s="195" t="s">
        <v>162</v>
      </c>
      <c r="G155" s="193"/>
      <c r="H155" s="196">
        <v>100</v>
      </c>
      <c r="I155" s="193"/>
      <c r="J155" s="193"/>
      <c r="K155" s="193"/>
      <c r="L155" s="197"/>
      <c r="M155" s="198"/>
      <c r="N155" s="199"/>
      <c r="O155" s="199"/>
      <c r="P155" s="199"/>
      <c r="Q155" s="199"/>
      <c r="R155" s="199"/>
      <c r="S155" s="199"/>
      <c r="T155" s="200"/>
      <c r="AT155" s="201" t="s">
        <v>141</v>
      </c>
      <c r="AU155" s="201" t="s">
        <v>82</v>
      </c>
      <c r="AV155" s="13" t="s">
        <v>82</v>
      </c>
      <c r="AW155" s="13" t="s">
        <v>32</v>
      </c>
      <c r="AX155" s="13" t="s">
        <v>80</v>
      </c>
      <c r="AY155" s="201" t="s">
        <v>130</v>
      </c>
    </row>
    <row r="156" spans="1:65" s="2" customFormat="1" ht="37.9" customHeight="1">
      <c r="A156" s="30"/>
      <c r="B156" s="31"/>
      <c r="C156" s="176" t="s">
        <v>163</v>
      </c>
      <c r="D156" s="176" t="s">
        <v>132</v>
      </c>
      <c r="E156" s="177" t="s">
        <v>164</v>
      </c>
      <c r="F156" s="178" t="s">
        <v>165</v>
      </c>
      <c r="G156" s="179" t="s">
        <v>166</v>
      </c>
      <c r="H156" s="180">
        <v>3.8250000000000002</v>
      </c>
      <c r="I156" s="181">
        <v>1628.4</v>
      </c>
      <c r="J156" s="181">
        <f>ROUND(I156*H156,2)</f>
        <v>6228.63</v>
      </c>
      <c r="K156" s="178" t="s">
        <v>136</v>
      </c>
      <c r="L156" s="35"/>
      <c r="M156" s="182" t="s">
        <v>1</v>
      </c>
      <c r="N156" s="183" t="s">
        <v>40</v>
      </c>
      <c r="O156" s="184">
        <v>5.1929999999999996</v>
      </c>
      <c r="P156" s="184">
        <f>O156*H156</f>
        <v>19.863225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86" t="s">
        <v>137</v>
      </c>
      <c r="AT156" s="186" t="s">
        <v>132</v>
      </c>
      <c r="AU156" s="186" t="s">
        <v>82</v>
      </c>
      <c r="AY156" s="16" t="s">
        <v>130</v>
      </c>
      <c r="BE156" s="187">
        <f>IF(N156="základní",J156,0)</f>
        <v>6228.63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6" t="s">
        <v>80</v>
      </c>
      <c r="BK156" s="187">
        <f>ROUND(I156*H156,2)</f>
        <v>6228.63</v>
      </c>
      <c r="BL156" s="16" t="s">
        <v>137</v>
      </c>
      <c r="BM156" s="186" t="s">
        <v>167</v>
      </c>
    </row>
    <row r="157" spans="1:65" s="2" customFormat="1" ht="39">
      <c r="A157" s="30"/>
      <c r="B157" s="31"/>
      <c r="C157" s="32"/>
      <c r="D157" s="188" t="s">
        <v>139</v>
      </c>
      <c r="E157" s="32"/>
      <c r="F157" s="189" t="s">
        <v>168</v>
      </c>
      <c r="G157" s="32"/>
      <c r="H157" s="32"/>
      <c r="I157" s="32"/>
      <c r="J157" s="32"/>
      <c r="K157" s="32"/>
      <c r="L157" s="35"/>
      <c r="M157" s="190"/>
      <c r="N157" s="191"/>
      <c r="O157" s="67"/>
      <c r="P157" s="67"/>
      <c r="Q157" s="67"/>
      <c r="R157" s="67"/>
      <c r="S157" s="67"/>
      <c r="T157" s="68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6" t="s">
        <v>139</v>
      </c>
      <c r="AU157" s="16" t="s">
        <v>82</v>
      </c>
    </row>
    <row r="158" spans="1:65" s="13" customFormat="1" ht="11.25">
      <c r="B158" s="192"/>
      <c r="C158" s="193"/>
      <c r="D158" s="188" t="s">
        <v>141</v>
      </c>
      <c r="E158" s="194" t="s">
        <v>1</v>
      </c>
      <c r="F158" s="195" t="s">
        <v>169</v>
      </c>
      <c r="G158" s="193"/>
      <c r="H158" s="196">
        <v>2.7</v>
      </c>
      <c r="I158" s="193"/>
      <c r="J158" s="193"/>
      <c r="K158" s="193"/>
      <c r="L158" s="197"/>
      <c r="M158" s="198"/>
      <c r="N158" s="199"/>
      <c r="O158" s="199"/>
      <c r="P158" s="199"/>
      <c r="Q158" s="199"/>
      <c r="R158" s="199"/>
      <c r="S158" s="199"/>
      <c r="T158" s="200"/>
      <c r="AT158" s="201" t="s">
        <v>141</v>
      </c>
      <c r="AU158" s="201" t="s">
        <v>82</v>
      </c>
      <c r="AV158" s="13" t="s">
        <v>82</v>
      </c>
      <c r="AW158" s="13" t="s">
        <v>32</v>
      </c>
      <c r="AX158" s="13" t="s">
        <v>75</v>
      </c>
      <c r="AY158" s="201" t="s">
        <v>130</v>
      </c>
    </row>
    <row r="159" spans="1:65" s="13" customFormat="1" ht="11.25">
      <c r="B159" s="192"/>
      <c r="C159" s="193"/>
      <c r="D159" s="188" t="s">
        <v>141</v>
      </c>
      <c r="E159" s="194" t="s">
        <v>1</v>
      </c>
      <c r="F159" s="195" t="s">
        <v>170</v>
      </c>
      <c r="G159" s="193"/>
      <c r="H159" s="196">
        <v>1.125</v>
      </c>
      <c r="I159" s="193"/>
      <c r="J159" s="193"/>
      <c r="K159" s="193"/>
      <c r="L159" s="197"/>
      <c r="M159" s="198"/>
      <c r="N159" s="199"/>
      <c r="O159" s="199"/>
      <c r="P159" s="199"/>
      <c r="Q159" s="199"/>
      <c r="R159" s="199"/>
      <c r="S159" s="199"/>
      <c r="T159" s="200"/>
      <c r="AT159" s="201" t="s">
        <v>141</v>
      </c>
      <c r="AU159" s="201" t="s">
        <v>82</v>
      </c>
      <c r="AV159" s="13" t="s">
        <v>82</v>
      </c>
      <c r="AW159" s="13" t="s">
        <v>32</v>
      </c>
      <c r="AX159" s="13" t="s">
        <v>75</v>
      </c>
      <c r="AY159" s="201" t="s">
        <v>130</v>
      </c>
    </row>
    <row r="160" spans="1:65" s="14" customFormat="1" ht="11.25">
      <c r="B160" s="202"/>
      <c r="C160" s="203"/>
      <c r="D160" s="188" t="s">
        <v>141</v>
      </c>
      <c r="E160" s="204" t="s">
        <v>1</v>
      </c>
      <c r="F160" s="205" t="s">
        <v>171</v>
      </c>
      <c r="G160" s="203"/>
      <c r="H160" s="206">
        <v>3.8250000000000002</v>
      </c>
      <c r="I160" s="203"/>
      <c r="J160" s="203"/>
      <c r="K160" s="203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141</v>
      </c>
      <c r="AU160" s="211" t="s">
        <v>82</v>
      </c>
      <c r="AV160" s="14" t="s">
        <v>137</v>
      </c>
      <c r="AW160" s="14" t="s">
        <v>32</v>
      </c>
      <c r="AX160" s="14" t="s">
        <v>80</v>
      </c>
      <c r="AY160" s="211" t="s">
        <v>130</v>
      </c>
    </row>
    <row r="161" spans="1:65" s="2" customFormat="1" ht="33" customHeight="1">
      <c r="A161" s="30"/>
      <c r="B161" s="31"/>
      <c r="C161" s="176" t="s">
        <v>172</v>
      </c>
      <c r="D161" s="176" t="s">
        <v>132</v>
      </c>
      <c r="E161" s="177" t="s">
        <v>173</v>
      </c>
      <c r="F161" s="178" t="s">
        <v>174</v>
      </c>
      <c r="G161" s="179" t="s">
        <v>166</v>
      </c>
      <c r="H161" s="180">
        <v>11.475</v>
      </c>
      <c r="I161" s="181">
        <v>803.82</v>
      </c>
      <c r="J161" s="181">
        <f>ROUND(I161*H161,2)</f>
        <v>9223.83</v>
      </c>
      <c r="K161" s="178" t="s">
        <v>136</v>
      </c>
      <c r="L161" s="35"/>
      <c r="M161" s="182" t="s">
        <v>1</v>
      </c>
      <c r="N161" s="183" t="s">
        <v>40</v>
      </c>
      <c r="O161" s="184">
        <v>1.1850000000000001</v>
      </c>
      <c r="P161" s="184">
        <f>O161*H161</f>
        <v>13.597875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86" t="s">
        <v>137</v>
      </c>
      <c r="AT161" s="186" t="s">
        <v>132</v>
      </c>
      <c r="AU161" s="186" t="s">
        <v>82</v>
      </c>
      <c r="AY161" s="16" t="s">
        <v>130</v>
      </c>
      <c r="BE161" s="187">
        <f>IF(N161="základní",J161,0)</f>
        <v>9223.83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6" t="s">
        <v>80</v>
      </c>
      <c r="BK161" s="187">
        <f>ROUND(I161*H161,2)</f>
        <v>9223.83</v>
      </c>
      <c r="BL161" s="16" t="s">
        <v>137</v>
      </c>
      <c r="BM161" s="186" t="s">
        <v>175</v>
      </c>
    </row>
    <row r="162" spans="1:65" s="2" customFormat="1" ht="29.25">
      <c r="A162" s="30"/>
      <c r="B162" s="31"/>
      <c r="C162" s="32"/>
      <c r="D162" s="188" t="s">
        <v>139</v>
      </c>
      <c r="E162" s="32"/>
      <c r="F162" s="189" t="s">
        <v>176</v>
      </c>
      <c r="G162" s="32"/>
      <c r="H162" s="32"/>
      <c r="I162" s="32"/>
      <c r="J162" s="32"/>
      <c r="K162" s="32"/>
      <c r="L162" s="35"/>
      <c r="M162" s="190"/>
      <c r="N162" s="191"/>
      <c r="O162" s="67"/>
      <c r="P162" s="67"/>
      <c r="Q162" s="67"/>
      <c r="R162" s="67"/>
      <c r="S162" s="67"/>
      <c r="T162" s="68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6" t="s">
        <v>139</v>
      </c>
      <c r="AU162" s="16" t="s">
        <v>82</v>
      </c>
    </row>
    <row r="163" spans="1:65" s="13" customFormat="1" ht="11.25">
      <c r="B163" s="192"/>
      <c r="C163" s="193"/>
      <c r="D163" s="188" t="s">
        <v>141</v>
      </c>
      <c r="E163" s="194" t="s">
        <v>1</v>
      </c>
      <c r="F163" s="195" t="s">
        <v>177</v>
      </c>
      <c r="G163" s="193"/>
      <c r="H163" s="196">
        <v>8.1</v>
      </c>
      <c r="I163" s="193"/>
      <c r="J163" s="193"/>
      <c r="K163" s="193"/>
      <c r="L163" s="197"/>
      <c r="M163" s="198"/>
      <c r="N163" s="199"/>
      <c r="O163" s="199"/>
      <c r="P163" s="199"/>
      <c r="Q163" s="199"/>
      <c r="R163" s="199"/>
      <c r="S163" s="199"/>
      <c r="T163" s="200"/>
      <c r="AT163" s="201" t="s">
        <v>141</v>
      </c>
      <c r="AU163" s="201" t="s">
        <v>82</v>
      </c>
      <c r="AV163" s="13" t="s">
        <v>82</v>
      </c>
      <c r="AW163" s="13" t="s">
        <v>32</v>
      </c>
      <c r="AX163" s="13" t="s">
        <v>75</v>
      </c>
      <c r="AY163" s="201" t="s">
        <v>130</v>
      </c>
    </row>
    <row r="164" spans="1:65" s="13" customFormat="1" ht="11.25">
      <c r="B164" s="192"/>
      <c r="C164" s="193"/>
      <c r="D164" s="188" t="s">
        <v>141</v>
      </c>
      <c r="E164" s="194" t="s">
        <v>1</v>
      </c>
      <c r="F164" s="195" t="s">
        <v>178</v>
      </c>
      <c r="G164" s="193"/>
      <c r="H164" s="196">
        <v>3.375</v>
      </c>
      <c r="I164" s="193"/>
      <c r="J164" s="193"/>
      <c r="K164" s="193"/>
      <c r="L164" s="197"/>
      <c r="M164" s="198"/>
      <c r="N164" s="199"/>
      <c r="O164" s="199"/>
      <c r="P164" s="199"/>
      <c r="Q164" s="199"/>
      <c r="R164" s="199"/>
      <c r="S164" s="199"/>
      <c r="T164" s="200"/>
      <c r="AT164" s="201" t="s">
        <v>141</v>
      </c>
      <c r="AU164" s="201" t="s">
        <v>82</v>
      </c>
      <c r="AV164" s="13" t="s">
        <v>82</v>
      </c>
      <c r="AW164" s="13" t="s">
        <v>32</v>
      </c>
      <c r="AX164" s="13" t="s">
        <v>75</v>
      </c>
      <c r="AY164" s="201" t="s">
        <v>130</v>
      </c>
    </row>
    <row r="165" spans="1:65" s="14" customFormat="1" ht="11.25">
      <c r="B165" s="202"/>
      <c r="C165" s="203"/>
      <c r="D165" s="188" t="s">
        <v>141</v>
      </c>
      <c r="E165" s="204" t="s">
        <v>1</v>
      </c>
      <c r="F165" s="205" t="s">
        <v>171</v>
      </c>
      <c r="G165" s="203"/>
      <c r="H165" s="206">
        <v>11.475</v>
      </c>
      <c r="I165" s="203"/>
      <c r="J165" s="203"/>
      <c r="K165" s="203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141</v>
      </c>
      <c r="AU165" s="211" t="s">
        <v>82</v>
      </c>
      <c r="AV165" s="14" t="s">
        <v>137</v>
      </c>
      <c r="AW165" s="14" t="s">
        <v>32</v>
      </c>
      <c r="AX165" s="14" t="s">
        <v>80</v>
      </c>
      <c r="AY165" s="211" t="s">
        <v>130</v>
      </c>
    </row>
    <row r="166" spans="1:65" s="2" customFormat="1" ht="37.9" customHeight="1">
      <c r="A166" s="30"/>
      <c r="B166" s="31"/>
      <c r="C166" s="176" t="s">
        <v>179</v>
      </c>
      <c r="D166" s="176" t="s">
        <v>132</v>
      </c>
      <c r="E166" s="177" t="s">
        <v>180</v>
      </c>
      <c r="F166" s="178" t="s">
        <v>181</v>
      </c>
      <c r="G166" s="179" t="s">
        <v>166</v>
      </c>
      <c r="H166" s="180">
        <v>3.8250000000000002</v>
      </c>
      <c r="I166" s="181">
        <v>2669.81</v>
      </c>
      <c r="J166" s="181">
        <f>ROUND(I166*H166,2)</f>
        <v>10212.02</v>
      </c>
      <c r="K166" s="178" t="s">
        <v>136</v>
      </c>
      <c r="L166" s="35"/>
      <c r="M166" s="182" t="s">
        <v>1</v>
      </c>
      <c r="N166" s="183" t="s">
        <v>40</v>
      </c>
      <c r="O166" s="184">
        <v>8.4280000000000008</v>
      </c>
      <c r="P166" s="184">
        <f>O166*H166</f>
        <v>32.237100000000005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6" t="s">
        <v>137</v>
      </c>
      <c r="AT166" s="186" t="s">
        <v>132</v>
      </c>
      <c r="AU166" s="186" t="s">
        <v>82</v>
      </c>
      <c r="AY166" s="16" t="s">
        <v>130</v>
      </c>
      <c r="BE166" s="187">
        <f>IF(N166="základní",J166,0)</f>
        <v>10212.02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6" t="s">
        <v>80</v>
      </c>
      <c r="BK166" s="187">
        <f>ROUND(I166*H166,2)</f>
        <v>10212.02</v>
      </c>
      <c r="BL166" s="16" t="s">
        <v>137</v>
      </c>
      <c r="BM166" s="186" t="s">
        <v>182</v>
      </c>
    </row>
    <row r="167" spans="1:65" s="2" customFormat="1" ht="39">
      <c r="A167" s="30"/>
      <c r="B167" s="31"/>
      <c r="C167" s="32"/>
      <c r="D167" s="188" t="s">
        <v>139</v>
      </c>
      <c r="E167" s="32"/>
      <c r="F167" s="189" t="s">
        <v>183</v>
      </c>
      <c r="G167" s="32"/>
      <c r="H167" s="32"/>
      <c r="I167" s="32"/>
      <c r="J167" s="32"/>
      <c r="K167" s="32"/>
      <c r="L167" s="35"/>
      <c r="M167" s="190"/>
      <c r="N167" s="191"/>
      <c r="O167" s="67"/>
      <c r="P167" s="67"/>
      <c r="Q167" s="67"/>
      <c r="R167" s="67"/>
      <c r="S167" s="67"/>
      <c r="T167" s="68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6" t="s">
        <v>139</v>
      </c>
      <c r="AU167" s="16" t="s">
        <v>82</v>
      </c>
    </row>
    <row r="168" spans="1:65" s="13" customFormat="1" ht="11.25">
      <c r="B168" s="192"/>
      <c r="C168" s="193"/>
      <c r="D168" s="188" t="s">
        <v>141</v>
      </c>
      <c r="E168" s="194" t="s">
        <v>1</v>
      </c>
      <c r="F168" s="195" t="s">
        <v>169</v>
      </c>
      <c r="G168" s="193"/>
      <c r="H168" s="196">
        <v>2.7</v>
      </c>
      <c r="I168" s="193"/>
      <c r="J168" s="193"/>
      <c r="K168" s="193"/>
      <c r="L168" s="197"/>
      <c r="M168" s="198"/>
      <c r="N168" s="199"/>
      <c r="O168" s="199"/>
      <c r="P168" s="199"/>
      <c r="Q168" s="199"/>
      <c r="R168" s="199"/>
      <c r="S168" s="199"/>
      <c r="T168" s="200"/>
      <c r="AT168" s="201" t="s">
        <v>141</v>
      </c>
      <c r="AU168" s="201" t="s">
        <v>82</v>
      </c>
      <c r="AV168" s="13" t="s">
        <v>82</v>
      </c>
      <c r="AW168" s="13" t="s">
        <v>32</v>
      </c>
      <c r="AX168" s="13" t="s">
        <v>75</v>
      </c>
      <c r="AY168" s="201" t="s">
        <v>130</v>
      </c>
    </row>
    <row r="169" spans="1:65" s="13" customFormat="1" ht="11.25">
      <c r="B169" s="192"/>
      <c r="C169" s="193"/>
      <c r="D169" s="188" t="s">
        <v>141</v>
      </c>
      <c r="E169" s="194" t="s">
        <v>1</v>
      </c>
      <c r="F169" s="195" t="s">
        <v>170</v>
      </c>
      <c r="G169" s="193"/>
      <c r="H169" s="196">
        <v>1.125</v>
      </c>
      <c r="I169" s="193"/>
      <c r="J169" s="193"/>
      <c r="K169" s="193"/>
      <c r="L169" s="197"/>
      <c r="M169" s="198"/>
      <c r="N169" s="199"/>
      <c r="O169" s="199"/>
      <c r="P169" s="199"/>
      <c r="Q169" s="199"/>
      <c r="R169" s="199"/>
      <c r="S169" s="199"/>
      <c r="T169" s="200"/>
      <c r="AT169" s="201" t="s">
        <v>141</v>
      </c>
      <c r="AU169" s="201" t="s">
        <v>82</v>
      </c>
      <c r="AV169" s="13" t="s">
        <v>82</v>
      </c>
      <c r="AW169" s="13" t="s">
        <v>32</v>
      </c>
      <c r="AX169" s="13" t="s">
        <v>75</v>
      </c>
      <c r="AY169" s="201" t="s">
        <v>130</v>
      </c>
    </row>
    <row r="170" spans="1:65" s="14" customFormat="1" ht="11.25">
      <c r="B170" s="202"/>
      <c r="C170" s="203"/>
      <c r="D170" s="188" t="s">
        <v>141</v>
      </c>
      <c r="E170" s="204" t="s">
        <v>1</v>
      </c>
      <c r="F170" s="205" t="s">
        <v>171</v>
      </c>
      <c r="G170" s="203"/>
      <c r="H170" s="206">
        <v>3.8250000000000002</v>
      </c>
      <c r="I170" s="203"/>
      <c r="J170" s="203"/>
      <c r="K170" s="203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141</v>
      </c>
      <c r="AU170" s="211" t="s">
        <v>82</v>
      </c>
      <c r="AV170" s="14" t="s">
        <v>137</v>
      </c>
      <c r="AW170" s="14" t="s">
        <v>32</v>
      </c>
      <c r="AX170" s="14" t="s">
        <v>80</v>
      </c>
      <c r="AY170" s="211" t="s">
        <v>130</v>
      </c>
    </row>
    <row r="171" spans="1:65" s="2" customFormat="1" ht="33" customHeight="1">
      <c r="A171" s="30"/>
      <c r="B171" s="31"/>
      <c r="C171" s="176" t="s">
        <v>184</v>
      </c>
      <c r="D171" s="176" t="s">
        <v>132</v>
      </c>
      <c r="E171" s="177" t="s">
        <v>185</v>
      </c>
      <c r="F171" s="178" t="s">
        <v>186</v>
      </c>
      <c r="G171" s="179" t="s">
        <v>166</v>
      </c>
      <c r="H171" s="180">
        <v>11.475</v>
      </c>
      <c r="I171" s="181">
        <v>1080.9000000000001</v>
      </c>
      <c r="J171" s="181">
        <f>ROUND(I171*H171,2)</f>
        <v>12403.33</v>
      </c>
      <c r="K171" s="178" t="s">
        <v>136</v>
      </c>
      <c r="L171" s="35"/>
      <c r="M171" s="182" t="s">
        <v>1</v>
      </c>
      <c r="N171" s="183" t="s">
        <v>40</v>
      </c>
      <c r="O171" s="184">
        <v>1.593</v>
      </c>
      <c r="P171" s="184">
        <f>O171*H171</f>
        <v>18.279674999999997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86" t="s">
        <v>137</v>
      </c>
      <c r="AT171" s="186" t="s">
        <v>132</v>
      </c>
      <c r="AU171" s="186" t="s">
        <v>82</v>
      </c>
      <c r="AY171" s="16" t="s">
        <v>130</v>
      </c>
      <c r="BE171" s="187">
        <f>IF(N171="základní",J171,0)</f>
        <v>12403.33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6" t="s">
        <v>80</v>
      </c>
      <c r="BK171" s="187">
        <f>ROUND(I171*H171,2)</f>
        <v>12403.33</v>
      </c>
      <c r="BL171" s="16" t="s">
        <v>137</v>
      </c>
      <c r="BM171" s="186" t="s">
        <v>187</v>
      </c>
    </row>
    <row r="172" spans="1:65" s="2" customFormat="1" ht="29.25">
      <c r="A172" s="30"/>
      <c r="B172" s="31"/>
      <c r="C172" s="32"/>
      <c r="D172" s="188" t="s">
        <v>139</v>
      </c>
      <c r="E172" s="32"/>
      <c r="F172" s="189" t="s">
        <v>188</v>
      </c>
      <c r="G172" s="32"/>
      <c r="H172" s="32"/>
      <c r="I172" s="32"/>
      <c r="J172" s="32"/>
      <c r="K172" s="32"/>
      <c r="L172" s="35"/>
      <c r="M172" s="190"/>
      <c r="N172" s="191"/>
      <c r="O172" s="67"/>
      <c r="P172" s="67"/>
      <c r="Q172" s="67"/>
      <c r="R172" s="67"/>
      <c r="S172" s="67"/>
      <c r="T172" s="68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T172" s="16" t="s">
        <v>139</v>
      </c>
      <c r="AU172" s="16" t="s">
        <v>82</v>
      </c>
    </row>
    <row r="173" spans="1:65" s="13" customFormat="1" ht="11.25">
      <c r="B173" s="192"/>
      <c r="C173" s="193"/>
      <c r="D173" s="188" t="s">
        <v>141</v>
      </c>
      <c r="E173" s="194" t="s">
        <v>1</v>
      </c>
      <c r="F173" s="195" t="s">
        <v>177</v>
      </c>
      <c r="G173" s="193"/>
      <c r="H173" s="196">
        <v>8.1</v>
      </c>
      <c r="I173" s="193"/>
      <c r="J173" s="193"/>
      <c r="K173" s="193"/>
      <c r="L173" s="197"/>
      <c r="M173" s="198"/>
      <c r="N173" s="199"/>
      <c r="O173" s="199"/>
      <c r="P173" s="199"/>
      <c r="Q173" s="199"/>
      <c r="R173" s="199"/>
      <c r="S173" s="199"/>
      <c r="T173" s="200"/>
      <c r="AT173" s="201" t="s">
        <v>141</v>
      </c>
      <c r="AU173" s="201" t="s">
        <v>82</v>
      </c>
      <c r="AV173" s="13" t="s">
        <v>82</v>
      </c>
      <c r="AW173" s="13" t="s">
        <v>32</v>
      </c>
      <c r="AX173" s="13" t="s">
        <v>75</v>
      </c>
      <c r="AY173" s="201" t="s">
        <v>130</v>
      </c>
    </row>
    <row r="174" spans="1:65" s="13" customFormat="1" ht="11.25">
      <c r="B174" s="192"/>
      <c r="C174" s="193"/>
      <c r="D174" s="188" t="s">
        <v>141</v>
      </c>
      <c r="E174" s="194" t="s">
        <v>1</v>
      </c>
      <c r="F174" s="195" t="s">
        <v>178</v>
      </c>
      <c r="G174" s="193"/>
      <c r="H174" s="196">
        <v>3.375</v>
      </c>
      <c r="I174" s="193"/>
      <c r="J174" s="193"/>
      <c r="K174" s="193"/>
      <c r="L174" s="197"/>
      <c r="M174" s="198"/>
      <c r="N174" s="199"/>
      <c r="O174" s="199"/>
      <c r="P174" s="199"/>
      <c r="Q174" s="199"/>
      <c r="R174" s="199"/>
      <c r="S174" s="199"/>
      <c r="T174" s="200"/>
      <c r="AT174" s="201" t="s">
        <v>141</v>
      </c>
      <c r="AU174" s="201" t="s">
        <v>82</v>
      </c>
      <c r="AV174" s="13" t="s">
        <v>82</v>
      </c>
      <c r="AW174" s="13" t="s">
        <v>32</v>
      </c>
      <c r="AX174" s="13" t="s">
        <v>75</v>
      </c>
      <c r="AY174" s="201" t="s">
        <v>130</v>
      </c>
    </row>
    <row r="175" spans="1:65" s="14" customFormat="1" ht="11.25">
      <c r="B175" s="202"/>
      <c r="C175" s="203"/>
      <c r="D175" s="188" t="s">
        <v>141</v>
      </c>
      <c r="E175" s="204" t="s">
        <v>1</v>
      </c>
      <c r="F175" s="205" t="s">
        <v>171</v>
      </c>
      <c r="G175" s="203"/>
      <c r="H175" s="206">
        <v>11.475</v>
      </c>
      <c r="I175" s="203"/>
      <c r="J175" s="203"/>
      <c r="K175" s="203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141</v>
      </c>
      <c r="AU175" s="211" t="s">
        <v>82</v>
      </c>
      <c r="AV175" s="14" t="s">
        <v>137</v>
      </c>
      <c r="AW175" s="14" t="s">
        <v>32</v>
      </c>
      <c r="AX175" s="14" t="s">
        <v>80</v>
      </c>
      <c r="AY175" s="211" t="s">
        <v>130</v>
      </c>
    </row>
    <row r="176" spans="1:65" s="2" customFormat="1" ht="24.2" customHeight="1">
      <c r="A176" s="30"/>
      <c r="B176" s="31"/>
      <c r="C176" s="176" t="s">
        <v>189</v>
      </c>
      <c r="D176" s="176" t="s">
        <v>132</v>
      </c>
      <c r="E176" s="177" t="s">
        <v>190</v>
      </c>
      <c r="F176" s="178" t="s">
        <v>191</v>
      </c>
      <c r="G176" s="179" t="s">
        <v>166</v>
      </c>
      <c r="H176" s="180">
        <v>3</v>
      </c>
      <c r="I176" s="181">
        <v>1132.95</v>
      </c>
      <c r="J176" s="181">
        <f>ROUND(I176*H176,2)</f>
        <v>3398.85</v>
      </c>
      <c r="K176" s="178" t="s">
        <v>136</v>
      </c>
      <c r="L176" s="35"/>
      <c r="M176" s="182" t="s">
        <v>1</v>
      </c>
      <c r="N176" s="183" t="s">
        <v>40</v>
      </c>
      <c r="O176" s="184">
        <v>3.613</v>
      </c>
      <c r="P176" s="184">
        <f>O176*H176</f>
        <v>10.839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86" t="s">
        <v>137</v>
      </c>
      <c r="AT176" s="186" t="s">
        <v>132</v>
      </c>
      <c r="AU176" s="186" t="s">
        <v>82</v>
      </c>
      <c r="AY176" s="16" t="s">
        <v>130</v>
      </c>
      <c r="BE176" s="187">
        <f>IF(N176="základní",J176,0)</f>
        <v>3398.85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6" t="s">
        <v>80</v>
      </c>
      <c r="BK176" s="187">
        <f>ROUND(I176*H176,2)</f>
        <v>3398.85</v>
      </c>
      <c r="BL176" s="16" t="s">
        <v>137</v>
      </c>
      <c r="BM176" s="186" t="s">
        <v>192</v>
      </c>
    </row>
    <row r="177" spans="1:65" s="2" customFormat="1" ht="29.25">
      <c r="A177" s="30"/>
      <c r="B177" s="31"/>
      <c r="C177" s="32"/>
      <c r="D177" s="188" t="s">
        <v>139</v>
      </c>
      <c r="E177" s="32"/>
      <c r="F177" s="189" t="s">
        <v>193</v>
      </c>
      <c r="G177" s="32"/>
      <c r="H177" s="32"/>
      <c r="I177" s="32"/>
      <c r="J177" s="32"/>
      <c r="K177" s="32"/>
      <c r="L177" s="35"/>
      <c r="M177" s="190"/>
      <c r="N177" s="191"/>
      <c r="O177" s="67"/>
      <c r="P177" s="67"/>
      <c r="Q177" s="67"/>
      <c r="R177" s="67"/>
      <c r="S177" s="67"/>
      <c r="T177" s="68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6" t="s">
        <v>139</v>
      </c>
      <c r="AU177" s="16" t="s">
        <v>82</v>
      </c>
    </row>
    <row r="178" spans="1:65" s="13" customFormat="1" ht="11.25">
      <c r="B178" s="192"/>
      <c r="C178" s="193"/>
      <c r="D178" s="188" t="s">
        <v>141</v>
      </c>
      <c r="E178" s="194" t="s">
        <v>1</v>
      </c>
      <c r="F178" s="195" t="s">
        <v>194</v>
      </c>
      <c r="G178" s="193"/>
      <c r="H178" s="196">
        <v>3</v>
      </c>
      <c r="I178" s="193"/>
      <c r="J178" s="193"/>
      <c r="K178" s="193"/>
      <c r="L178" s="197"/>
      <c r="M178" s="198"/>
      <c r="N178" s="199"/>
      <c r="O178" s="199"/>
      <c r="P178" s="199"/>
      <c r="Q178" s="199"/>
      <c r="R178" s="199"/>
      <c r="S178" s="199"/>
      <c r="T178" s="200"/>
      <c r="AT178" s="201" t="s">
        <v>141</v>
      </c>
      <c r="AU178" s="201" t="s">
        <v>82</v>
      </c>
      <c r="AV178" s="13" t="s">
        <v>82</v>
      </c>
      <c r="AW178" s="13" t="s">
        <v>32</v>
      </c>
      <c r="AX178" s="13" t="s">
        <v>80</v>
      </c>
      <c r="AY178" s="201" t="s">
        <v>130</v>
      </c>
    </row>
    <row r="179" spans="1:65" s="2" customFormat="1" ht="24.2" customHeight="1">
      <c r="A179" s="30"/>
      <c r="B179" s="31"/>
      <c r="C179" s="176" t="s">
        <v>195</v>
      </c>
      <c r="D179" s="176" t="s">
        <v>132</v>
      </c>
      <c r="E179" s="177" t="s">
        <v>196</v>
      </c>
      <c r="F179" s="178" t="s">
        <v>197</v>
      </c>
      <c r="G179" s="179" t="s">
        <v>166</v>
      </c>
      <c r="H179" s="180">
        <v>9</v>
      </c>
      <c r="I179" s="181">
        <v>889.95</v>
      </c>
      <c r="J179" s="181">
        <f>ROUND(I179*H179,2)</f>
        <v>8009.55</v>
      </c>
      <c r="K179" s="178" t="s">
        <v>136</v>
      </c>
      <c r="L179" s="35"/>
      <c r="M179" s="182" t="s">
        <v>1</v>
      </c>
      <c r="N179" s="183" t="s">
        <v>40</v>
      </c>
      <c r="O179" s="184">
        <v>1.583</v>
      </c>
      <c r="P179" s="184">
        <f>O179*H179</f>
        <v>14.247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86" t="s">
        <v>137</v>
      </c>
      <c r="AT179" s="186" t="s">
        <v>132</v>
      </c>
      <c r="AU179" s="186" t="s">
        <v>82</v>
      </c>
      <c r="AY179" s="16" t="s">
        <v>130</v>
      </c>
      <c r="BE179" s="187">
        <f>IF(N179="základní",J179,0)</f>
        <v>8009.55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6" t="s">
        <v>80</v>
      </c>
      <c r="BK179" s="187">
        <f>ROUND(I179*H179,2)</f>
        <v>8009.55</v>
      </c>
      <c r="BL179" s="16" t="s">
        <v>137</v>
      </c>
      <c r="BM179" s="186" t="s">
        <v>198</v>
      </c>
    </row>
    <row r="180" spans="1:65" s="2" customFormat="1" ht="29.25">
      <c r="A180" s="30"/>
      <c r="B180" s="31"/>
      <c r="C180" s="32"/>
      <c r="D180" s="188" t="s">
        <v>139</v>
      </c>
      <c r="E180" s="32"/>
      <c r="F180" s="189" t="s">
        <v>199</v>
      </c>
      <c r="G180" s="32"/>
      <c r="H180" s="32"/>
      <c r="I180" s="32"/>
      <c r="J180" s="32"/>
      <c r="K180" s="32"/>
      <c r="L180" s="35"/>
      <c r="M180" s="190"/>
      <c r="N180" s="191"/>
      <c r="O180" s="67"/>
      <c r="P180" s="67"/>
      <c r="Q180" s="67"/>
      <c r="R180" s="67"/>
      <c r="S180" s="67"/>
      <c r="T180" s="68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6" t="s">
        <v>139</v>
      </c>
      <c r="AU180" s="16" t="s">
        <v>82</v>
      </c>
    </row>
    <row r="181" spans="1:65" s="13" customFormat="1" ht="11.25">
      <c r="B181" s="192"/>
      <c r="C181" s="193"/>
      <c r="D181" s="188" t="s">
        <v>141</v>
      </c>
      <c r="E181" s="194" t="s">
        <v>1</v>
      </c>
      <c r="F181" s="195" t="s">
        <v>200</v>
      </c>
      <c r="G181" s="193"/>
      <c r="H181" s="196">
        <v>9</v>
      </c>
      <c r="I181" s="193"/>
      <c r="J181" s="193"/>
      <c r="K181" s="193"/>
      <c r="L181" s="197"/>
      <c r="M181" s="198"/>
      <c r="N181" s="199"/>
      <c r="O181" s="199"/>
      <c r="P181" s="199"/>
      <c r="Q181" s="199"/>
      <c r="R181" s="199"/>
      <c r="S181" s="199"/>
      <c r="T181" s="200"/>
      <c r="AT181" s="201" t="s">
        <v>141</v>
      </c>
      <c r="AU181" s="201" t="s">
        <v>82</v>
      </c>
      <c r="AV181" s="13" t="s">
        <v>82</v>
      </c>
      <c r="AW181" s="13" t="s">
        <v>32</v>
      </c>
      <c r="AX181" s="13" t="s">
        <v>80</v>
      </c>
      <c r="AY181" s="201" t="s">
        <v>130</v>
      </c>
    </row>
    <row r="182" spans="1:65" s="2" customFormat="1" ht="24.2" customHeight="1">
      <c r="A182" s="30"/>
      <c r="B182" s="31"/>
      <c r="C182" s="176" t="s">
        <v>201</v>
      </c>
      <c r="D182" s="176" t="s">
        <v>132</v>
      </c>
      <c r="E182" s="177" t="s">
        <v>202</v>
      </c>
      <c r="F182" s="178" t="s">
        <v>203</v>
      </c>
      <c r="G182" s="179" t="s">
        <v>166</v>
      </c>
      <c r="H182" s="180">
        <v>3</v>
      </c>
      <c r="I182" s="181">
        <v>1573.86</v>
      </c>
      <c r="J182" s="181">
        <f>ROUND(I182*H182,2)</f>
        <v>4721.58</v>
      </c>
      <c r="K182" s="178" t="s">
        <v>136</v>
      </c>
      <c r="L182" s="35"/>
      <c r="M182" s="182" t="s">
        <v>1</v>
      </c>
      <c r="N182" s="183" t="s">
        <v>40</v>
      </c>
      <c r="O182" s="184">
        <v>4.9329999999999998</v>
      </c>
      <c r="P182" s="184">
        <f>O182*H182</f>
        <v>14.798999999999999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86" t="s">
        <v>137</v>
      </c>
      <c r="AT182" s="186" t="s">
        <v>132</v>
      </c>
      <c r="AU182" s="186" t="s">
        <v>82</v>
      </c>
      <c r="AY182" s="16" t="s">
        <v>130</v>
      </c>
      <c r="BE182" s="187">
        <f>IF(N182="základní",J182,0)</f>
        <v>4721.58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6" t="s">
        <v>80</v>
      </c>
      <c r="BK182" s="187">
        <f>ROUND(I182*H182,2)</f>
        <v>4721.58</v>
      </c>
      <c r="BL182" s="16" t="s">
        <v>137</v>
      </c>
      <c r="BM182" s="186" t="s">
        <v>204</v>
      </c>
    </row>
    <row r="183" spans="1:65" s="2" customFormat="1" ht="29.25">
      <c r="A183" s="30"/>
      <c r="B183" s="31"/>
      <c r="C183" s="32"/>
      <c r="D183" s="188" t="s">
        <v>139</v>
      </c>
      <c r="E183" s="32"/>
      <c r="F183" s="189" t="s">
        <v>205</v>
      </c>
      <c r="G183" s="32"/>
      <c r="H183" s="32"/>
      <c r="I183" s="32"/>
      <c r="J183" s="32"/>
      <c r="K183" s="32"/>
      <c r="L183" s="35"/>
      <c r="M183" s="190"/>
      <c r="N183" s="191"/>
      <c r="O183" s="67"/>
      <c r="P183" s="67"/>
      <c r="Q183" s="67"/>
      <c r="R183" s="67"/>
      <c r="S183" s="67"/>
      <c r="T183" s="68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6" t="s">
        <v>139</v>
      </c>
      <c r="AU183" s="16" t="s">
        <v>82</v>
      </c>
    </row>
    <row r="184" spans="1:65" s="13" customFormat="1" ht="11.25">
      <c r="B184" s="192"/>
      <c r="C184" s="193"/>
      <c r="D184" s="188" t="s">
        <v>141</v>
      </c>
      <c r="E184" s="194" t="s">
        <v>1</v>
      </c>
      <c r="F184" s="195" t="s">
        <v>194</v>
      </c>
      <c r="G184" s="193"/>
      <c r="H184" s="196">
        <v>3</v>
      </c>
      <c r="I184" s="193"/>
      <c r="J184" s="193"/>
      <c r="K184" s="193"/>
      <c r="L184" s="197"/>
      <c r="M184" s="198"/>
      <c r="N184" s="199"/>
      <c r="O184" s="199"/>
      <c r="P184" s="199"/>
      <c r="Q184" s="199"/>
      <c r="R184" s="199"/>
      <c r="S184" s="199"/>
      <c r="T184" s="200"/>
      <c r="AT184" s="201" t="s">
        <v>141</v>
      </c>
      <c r="AU184" s="201" t="s">
        <v>82</v>
      </c>
      <c r="AV184" s="13" t="s">
        <v>82</v>
      </c>
      <c r="AW184" s="13" t="s">
        <v>32</v>
      </c>
      <c r="AX184" s="13" t="s">
        <v>80</v>
      </c>
      <c r="AY184" s="201" t="s">
        <v>130</v>
      </c>
    </row>
    <row r="185" spans="1:65" s="2" customFormat="1" ht="33" customHeight="1">
      <c r="A185" s="30"/>
      <c r="B185" s="31"/>
      <c r="C185" s="176" t="s">
        <v>206</v>
      </c>
      <c r="D185" s="176" t="s">
        <v>132</v>
      </c>
      <c r="E185" s="177" t="s">
        <v>207</v>
      </c>
      <c r="F185" s="178" t="s">
        <v>208</v>
      </c>
      <c r="G185" s="179" t="s">
        <v>166</v>
      </c>
      <c r="H185" s="180">
        <v>9</v>
      </c>
      <c r="I185" s="181">
        <v>1180.55</v>
      </c>
      <c r="J185" s="181">
        <f>ROUND(I185*H185,2)</f>
        <v>10624.95</v>
      </c>
      <c r="K185" s="178" t="s">
        <v>136</v>
      </c>
      <c r="L185" s="35"/>
      <c r="M185" s="182" t="s">
        <v>1</v>
      </c>
      <c r="N185" s="183" t="s">
        <v>40</v>
      </c>
      <c r="O185" s="184">
        <v>2.1</v>
      </c>
      <c r="P185" s="184">
        <f>O185*H185</f>
        <v>18.900000000000002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86" t="s">
        <v>137</v>
      </c>
      <c r="AT185" s="186" t="s">
        <v>132</v>
      </c>
      <c r="AU185" s="186" t="s">
        <v>82</v>
      </c>
      <c r="AY185" s="16" t="s">
        <v>130</v>
      </c>
      <c r="BE185" s="187">
        <f>IF(N185="základní",J185,0)</f>
        <v>10624.95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6" t="s">
        <v>80</v>
      </c>
      <c r="BK185" s="187">
        <f>ROUND(I185*H185,2)</f>
        <v>10624.95</v>
      </c>
      <c r="BL185" s="16" t="s">
        <v>137</v>
      </c>
      <c r="BM185" s="186" t="s">
        <v>209</v>
      </c>
    </row>
    <row r="186" spans="1:65" s="2" customFormat="1" ht="29.25">
      <c r="A186" s="30"/>
      <c r="B186" s="31"/>
      <c r="C186" s="32"/>
      <c r="D186" s="188" t="s">
        <v>139</v>
      </c>
      <c r="E186" s="32"/>
      <c r="F186" s="189" t="s">
        <v>210</v>
      </c>
      <c r="G186" s="32"/>
      <c r="H186" s="32"/>
      <c r="I186" s="32"/>
      <c r="J186" s="32"/>
      <c r="K186" s="32"/>
      <c r="L186" s="35"/>
      <c r="M186" s="190"/>
      <c r="N186" s="191"/>
      <c r="O186" s="67"/>
      <c r="P186" s="67"/>
      <c r="Q186" s="67"/>
      <c r="R186" s="67"/>
      <c r="S186" s="67"/>
      <c r="T186" s="68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6" t="s">
        <v>139</v>
      </c>
      <c r="AU186" s="16" t="s">
        <v>82</v>
      </c>
    </row>
    <row r="187" spans="1:65" s="13" customFormat="1" ht="11.25">
      <c r="B187" s="192"/>
      <c r="C187" s="193"/>
      <c r="D187" s="188" t="s">
        <v>141</v>
      </c>
      <c r="E187" s="194" t="s">
        <v>1</v>
      </c>
      <c r="F187" s="195" t="s">
        <v>200</v>
      </c>
      <c r="G187" s="193"/>
      <c r="H187" s="196">
        <v>9</v>
      </c>
      <c r="I187" s="193"/>
      <c r="J187" s="193"/>
      <c r="K187" s="193"/>
      <c r="L187" s="197"/>
      <c r="M187" s="198"/>
      <c r="N187" s="199"/>
      <c r="O187" s="199"/>
      <c r="P187" s="199"/>
      <c r="Q187" s="199"/>
      <c r="R187" s="199"/>
      <c r="S187" s="199"/>
      <c r="T187" s="200"/>
      <c r="AT187" s="201" t="s">
        <v>141</v>
      </c>
      <c r="AU187" s="201" t="s">
        <v>82</v>
      </c>
      <c r="AV187" s="13" t="s">
        <v>82</v>
      </c>
      <c r="AW187" s="13" t="s">
        <v>32</v>
      </c>
      <c r="AX187" s="13" t="s">
        <v>80</v>
      </c>
      <c r="AY187" s="201" t="s">
        <v>130</v>
      </c>
    </row>
    <row r="188" spans="1:65" s="2" customFormat="1" ht="21.75" customHeight="1">
      <c r="A188" s="30"/>
      <c r="B188" s="31"/>
      <c r="C188" s="176" t="s">
        <v>211</v>
      </c>
      <c r="D188" s="176" t="s">
        <v>132</v>
      </c>
      <c r="E188" s="177" t="s">
        <v>212</v>
      </c>
      <c r="F188" s="178" t="s">
        <v>213</v>
      </c>
      <c r="G188" s="179" t="s">
        <v>135</v>
      </c>
      <c r="H188" s="180">
        <v>68</v>
      </c>
      <c r="I188" s="181">
        <v>126.15</v>
      </c>
      <c r="J188" s="181">
        <f>ROUND(I188*H188,2)</f>
        <v>8578.2000000000007</v>
      </c>
      <c r="K188" s="178" t="s">
        <v>136</v>
      </c>
      <c r="L188" s="35"/>
      <c r="M188" s="182" t="s">
        <v>1</v>
      </c>
      <c r="N188" s="183" t="s">
        <v>40</v>
      </c>
      <c r="O188" s="184">
        <v>0.23599999999999999</v>
      </c>
      <c r="P188" s="184">
        <f>O188*H188</f>
        <v>16.047999999999998</v>
      </c>
      <c r="Q188" s="184">
        <v>8.3850999999999999E-4</v>
      </c>
      <c r="R188" s="184">
        <f>Q188*H188</f>
        <v>5.7018680000000002E-2</v>
      </c>
      <c r="S188" s="184">
        <v>0</v>
      </c>
      <c r="T188" s="185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86" t="s">
        <v>137</v>
      </c>
      <c r="AT188" s="186" t="s">
        <v>132</v>
      </c>
      <c r="AU188" s="186" t="s">
        <v>82</v>
      </c>
      <c r="AY188" s="16" t="s">
        <v>130</v>
      </c>
      <c r="BE188" s="187">
        <f>IF(N188="základní",J188,0)</f>
        <v>8578.2000000000007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6" t="s">
        <v>80</v>
      </c>
      <c r="BK188" s="187">
        <f>ROUND(I188*H188,2)</f>
        <v>8578.2000000000007</v>
      </c>
      <c r="BL188" s="16" t="s">
        <v>137</v>
      </c>
      <c r="BM188" s="186" t="s">
        <v>214</v>
      </c>
    </row>
    <row r="189" spans="1:65" s="2" customFormat="1" ht="19.5">
      <c r="A189" s="30"/>
      <c r="B189" s="31"/>
      <c r="C189" s="32"/>
      <c r="D189" s="188" t="s">
        <v>139</v>
      </c>
      <c r="E189" s="32"/>
      <c r="F189" s="189" t="s">
        <v>215</v>
      </c>
      <c r="G189" s="32"/>
      <c r="H189" s="32"/>
      <c r="I189" s="32"/>
      <c r="J189" s="32"/>
      <c r="K189" s="32"/>
      <c r="L189" s="35"/>
      <c r="M189" s="190"/>
      <c r="N189" s="191"/>
      <c r="O189" s="67"/>
      <c r="P189" s="67"/>
      <c r="Q189" s="67"/>
      <c r="R189" s="67"/>
      <c r="S189" s="67"/>
      <c r="T189" s="68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6" t="s">
        <v>139</v>
      </c>
      <c r="AU189" s="16" t="s">
        <v>82</v>
      </c>
    </row>
    <row r="190" spans="1:65" s="13" customFormat="1" ht="11.25">
      <c r="B190" s="192"/>
      <c r="C190" s="193"/>
      <c r="D190" s="188" t="s">
        <v>141</v>
      </c>
      <c r="E190" s="194" t="s">
        <v>1</v>
      </c>
      <c r="F190" s="195" t="s">
        <v>216</v>
      </c>
      <c r="G190" s="193"/>
      <c r="H190" s="196">
        <v>68</v>
      </c>
      <c r="I190" s="193"/>
      <c r="J190" s="193"/>
      <c r="K190" s="193"/>
      <c r="L190" s="197"/>
      <c r="M190" s="198"/>
      <c r="N190" s="199"/>
      <c r="O190" s="199"/>
      <c r="P190" s="199"/>
      <c r="Q190" s="199"/>
      <c r="R190" s="199"/>
      <c r="S190" s="199"/>
      <c r="T190" s="200"/>
      <c r="AT190" s="201" t="s">
        <v>141</v>
      </c>
      <c r="AU190" s="201" t="s">
        <v>82</v>
      </c>
      <c r="AV190" s="13" t="s">
        <v>82</v>
      </c>
      <c r="AW190" s="13" t="s">
        <v>32</v>
      </c>
      <c r="AX190" s="13" t="s">
        <v>80</v>
      </c>
      <c r="AY190" s="201" t="s">
        <v>130</v>
      </c>
    </row>
    <row r="191" spans="1:65" s="2" customFormat="1" ht="24.2" customHeight="1">
      <c r="A191" s="30"/>
      <c r="B191" s="31"/>
      <c r="C191" s="176" t="s">
        <v>8</v>
      </c>
      <c r="D191" s="176" t="s">
        <v>132</v>
      </c>
      <c r="E191" s="177" t="s">
        <v>217</v>
      </c>
      <c r="F191" s="178" t="s">
        <v>218</v>
      </c>
      <c r="G191" s="179" t="s">
        <v>135</v>
      </c>
      <c r="H191" s="180">
        <v>68</v>
      </c>
      <c r="I191" s="181">
        <v>75.56</v>
      </c>
      <c r="J191" s="181">
        <f>ROUND(I191*H191,2)</f>
        <v>5138.08</v>
      </c>
      <c r="K191" s="178" t="s">
        <v>136</v>
      </c>
      <c r="L191" s="35"/>
      <c r="M191" s="182" t="s">
        <v>1</v>
      </c>
      <c r="N191" s="183" t="s">
        <v>40</v>
      </c>
      <c r="O191" s="184">
        <v>0.216</v>
      </c>
      <c r="P191" s="184">
        <f>O191*H191</f>
        <v>14.688000000000001</v>
      </c>
      <c r="Q191" s="184">
        <v>0</v>
      </c>
      <c r="R191" s="184">
        <f>Q191*H191</f>
        <v>0</v>
      </c>
      <c r="S191" s="184">
        <v>0</v>
      </c>
      <c r="T191" s="185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86" t="s">
        <v>137</v>
      </c>
      <c r="AT191" s="186" t="s">
        <v>132</v>
      </c>
      <c r="AU191" s="186" t="s">
        <v>82</v>
      </c>
      <c r="AY191" s="16" t="s">
        <v>130</v>
      </c>
      <c r="BE191" s="187">
        <f>IF(N191="základní",J191,0)</f>
        <v>5138.08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6" t="s">
        <v>80</v>
      </c>
      <c r="BK191" s="187">
        <f>ROUND(I191*H191,2)</f>
        <v>5138.08</v>
      </c>
      <c r="BL191" s="16" t="s">
        <v>137</v>
      </c>
      <c r="BM191" s="186" t="s">
        <v>219</v>
      </c>
    </row>
    <row r="192" spans="1:65" s="2" customFormat="1" ht="29.25">
      <c r="A192" s="30"/>
      <c r="B192" s="31"/>
      <c r="C192" s="32"/>
      <c r="D192" s="188" t="s">
        <v>139</v>
      </c>
      <c r="E192" s="32"/>
      <c r="F192" s="189" t="s">
        <v>220</v>
      </c>
      <c r="G192" s="32"/>
      <c r="H192" s="32"/>
      <c r="I192" s="32"/>
      <c r="J192" s="32"/>
      <c r="K192" s="32"/>
      <c r="L192" s="35"/>
      <c r="M192" s="190"/>
      <c r="N192" s="191"/>
      <c r="O192" s="67"/>
      <c r="P192" s="67"/>
      <c r="Q192" s="67"/>
      <c r="R192" s="67"/>
      <c r="S192" s="67"/>
      <c r="T192" s="68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6" t="s">
        <v>139</v>
      </c>
      <c r="AU192" s="16" t="s">
        <v>82</v>
      </c>
    </row>
    <row r="193" spans="1:65" s="13" customFormat="1" ht="11.25">
      <c r="B193" s="192"/>
      <c r="C193" s="193"/>
      <c r="D193" s="188" t="s">
        <v>141</v>
      </c>
      <c r="E193" s="194" t="s">
        <v>1</v>
      </c>
      <c r="F193" s="195" t="s">
        <v>216</v>
      </c>
      <c r="G193" s="193"/>
      <c r="H193" s="196">
        <v>68</v>
      </c>
      <c r="I193" s="193"/>
      <c r="J193" s="193"/>
      <c r="K193" s="193"/>
      <c r="L193" s="197"/>
      <c r="M193" s="198"/>
      <c r="N193" s="199"/>
      <c r="O193" s="199"/>
      <c r="P193" s="199"/>
      <c r="Q193" s="199"/>
      <c r="R193" s="199"/>
      <c r="S193" s="199"/>
      <c r="T193" s="200"/>
      <c r="AT193" s="201" t="s">
        <v>141</v>
      </c>
      <c r="AU193" s="201" t="s">
        <v>82</v>
      </c>
      <c r="AV193" s="13" t="s">
        <v>82</v>
      </c>
      <c r="AW193" s="13" t="s">
        <v>32</v>
      </c>
      <c r="AX193" s="13" t="s">
        <v>80</v>
      </c>
      <c r="AY193" s="201" t="s">
        <v>130</v>
      </c>
    </row>
    <row r="194" spans="1:65" s="2" customFormat="1" ht="24.2" customHeight="1">
      <c r="A194" s="30"/>
      <c r="B194" s="31"/>
      <c r="C194" s="176" t="s">
        <v>221</v>
      </c>
      <c r="D194" s="176" t="s">
        <v>132</v>
      </c>
      <c r="E194" s="177" t="s">
        <v>222</v>
      </c>
      <c r="F194" s="178" t="s">
        <v>223</v>
      </c>
      <c r="G194" s="179" t="s">
        <v>166</v>
      </c>
      <c r="H194" s="180">
        <v>27.3</v>
      </c>
      <c r="I194" s="181">
        <v>150.77000000000001</v>
      </c>
      <c r="J194" s="181">
        <f>ROUND(I194*H194,2)</f>
        <v>4116.0200000000004</v>
      </c>
      <c r="K194" s="178" t="s">
        <v>136</v>
      </c>
      <c r="L194" s="35"/>
      <c r="M194" s="182" t="s">
        <v>1</v>
      </c>
      <c r="N194" s="183" t="s">
        <v>40</v>
      </c>
      <c r="O194" s="184">
        <v>0.19700000000000001</v>
      </c>
      <c r="P194" s="184">
        <f>O194*H194</f>
        <v>5.3781000000000008</v>
      </c>
      <c r="Q194" s="184">
        <v>0</v>
      </c>
      <c r="R194" s="184">
        <f>Q194*H194</f>
        <v>0</v>
      </c>
      <c r="S194" s="184">
        <v>0</v>
      </c>
      <c r="T194" s="185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86" t="s">
        <v>137</v>
      </c>
      <c r="AT194" s="186" t="s">
        <v>132</v>
      </c>
      <c r="AU194" s="186" t="s">
        <v>82</v>
      </c>
      <c r="AY194" s="16" t="s">
        <v>130</v>
      </c>
      <c r="BE194" s="187">
        <f>IF(N194="základní",J194,0)</f>
        <v>4116.0200000000004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6" t="s">
        <v>80</v>
      </c>
      <c r="BK194" s="187">
        <f>ROUND(I194*H194,2)</f>
        <v>4116.0200000000004</v>
      </c>
      <c r="BL194" s="16" t="s">
        <v>137</v>
      </c>
      <c r="BM194" s="186" t="s">
        <v>224</v>
      </c>
    </row>
    <row r="195" spans="1:65" s="2" customFormat="1" ht="29.25">
      <c r="A195" s="30"/>
      <c r="B195" s="31"/>
      <c r="C195" s="32"/>
      <c r="D195" s="188" t="s">
        <v>139</v>
      </c>
      <c r="E195" s="32"/>
      <c r="F195" s="189" t="s">
        <v>225</v>
      </c>
      <c r="G195" s="32"/>
      <c r="H195" s="32"/>
      <c r="I195" s="32"/>
      <c r="J195" s="32"/>
      <c r="K195" s="32"/>
      <c r="L195" s="35"/>
      <c r="M195" s="190"/>
      <c r="N195" s="191"/>
      <c r="O195" s="67"/>
      <c r="P195" s="67"/>
      <c r="Q195" s="67"/>
      <c r="R195" s="67"/>
      <c r="S195" s="67"/>
      <c r="T195" s="68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6" t="s">
        <v>139</v>
      </c>
      <c r="AU195" s="16" t="s">
        <v>82</v>
      </c>
    </row>
    <row r="196" spans="1:65" s="13" customFormat="1" ht="11.25">
      <c r="B196" s="192"/>
      <c r="C196" s="193"/>
      <c r="D196" s="188" t="s">
        <v>141</v>
      </c>
      <c r="E196" s="194" t="s">
        <v>1</v>
      </c>
      <c r="F196" s="195" t="s">
        <v>226</v>
      </c>
      <c r="G196" s="193"/>
      <c r="H196" s="196">
        <v>27.3</v>
      </c>
      <c r="I196" s="193"/>
      <c r="J196" s="193"/>
      <c r="K196" s="193"/>
      <c r="L196" s="197"/>
      <c r="M196" s="198"/>
      <c r="N196" s="199"/>
      <c r="O196" s="199"/>
      <c r="P196" s="199"/>
      <c r="Q196" s="199"/>
      <c r="R196" s="199"/>
      <c r="S196" s="199"/>
      <c r="T196" s="200"/>
      <c r="AT196" s="201" t="s">
        <v>141</v>
      </c>
      <c r="AU196" s="201" t="s">
        <v>82</v>
      </c>
      <c r="AV196" s="13" t="s">
        <v>82</v>
      </c>
      <c r="AW196" s="13" t="s">
        <v>32</v>
      </c>
      <c r="AX196" s="13" t="s">
        <v>80</v>
      </c>
      <c r="AY196" s="201" t="s">
        <v>130</v>
      </c>
    </row>
    <row r="197" spans="1:65" s="2" customFormat="1" ht="24.2" customHeight="1">
      <c r="A197" s="30"/>
      <c r="B197" s="31"/>
      <c r="C197" s="176" t="s">
        <v>227</v>
      </c>
      <c r="D197" s="176" t="s">
        <v>132</v>
      </c>
      <c r="E197" s="177" t="s">
        <v>228</v>
      </c>
      <c r="F197" s="178" t="s">
        <v>229</v>
      </c>
      <c r="G197" s="179" t="s">
        <v>166</v>
      </c>
      <c r="H197" s="180">
        <v>27.3</v>
      </c>
      <c r="I197" s="181">
        <v>195.57</v>
      </c>
      <c r="J197" s="181">
        <f>ROUND(I197*H197,2)</f>
        <v>5339.06</v>
      </c>
      <c r="K197" s="178" t="s">
        <v>136</v>
      </c>
      <c r="L197" s="35"/>
      <c r="M197" s="182" t="s">
        <v>1</v>
      </c>
      <c r="N197" s="183" t="s">
        <v>40</v>
      </c>
      <c r="O197" s="184">
        <v>0.25600000000000001</v>
      </c>
      <c r="P197" s="184">
        <f>O197*H197</f>
        <v>6.9888000000000003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86" t="s">
        <v>137</v>
      </c>
      <c r="AT197" s="186" t="s">
        <v>132</v>
      </c>
      <c r="AU197" s="186" t="s">
        <v>82</v>
      </c>
      <c r="AY197" s="16" t="s">
        <v>130</v>
      </c>
      <c r="BE197" s="187">
        <f>IF(N197="základní",J197,0)</f>
        <v>5339.06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6" t="s">
        <v>80</v>
      </c>
      <c r="BK197" s="187">
        <f>ROUND(I197*H197,2)</f>
        <v>5339.06</v>
      </c>
      <c r="BL197" s="16" t="s">
        <v>137</v>
      </c>
      <c r="BM197" s="186" t="s">
        <v>230</v>
      </c>
    </row>
    <row r="198" spans="1:65" s="2" customFormat="1" ht="29.25">
      <c r="A198" s="30"/>
      <c r="B198" s="31"/>
      <c r="C198" s="32"/>
      <c r="D198" s="188" t="s">
        <v>139</v>
      </c>
      <c r="E198" s="32"/>
      <c r="F198" s="189" t="s">
        <v>231</v>
      </c>
      <c r="G198" s="32"/>
      <c r="H198" s="32"/>
      <c r="I198" s="32"/>
      <c r="J198" s="32"/>
      <c r="K198" s="32"/>
      <c r="L198" s="35"/>
      <c r="M198" s="190"/>
      <c r="N198" s="191"/>
      <c r="O198" s="67"/>
      <c r="P198" s="67"/>
      <c r="Q198" s="67"/>
      <c r="R198" s="67"/>
      <c r="S198" s="67"/>
      <c r="T198" s="68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6" t="s">
        <v>139</v>
      </c>
      <c r="AU198" s="16" t="s">
        <v>82</v>
      </c>
    </row>
    <row r="199" spans="1:65" s="13" customFormat="1" ht="11.25">
      <c r="B199" s="192"/>
      <c r="C199" s="193"/>
      <c r="D199" s="188" t="s">
        <v>141</v>
      </c>
      <c r="E199" s="194" t="s">
        <v>1</v>
      </c>
      <c r="F199" s="195" t="s">
        <v>226</v>
      </c>
      <c r="G199" s="193"/>
      <c r="H199" s="196">
        <v>27.3</v>
      </c>
      <c r="I199" s="193"/>
      <c r="J199" s="193"/>
      <c r="K199" s="193"/>
      <c r="L199" s="197"/>
      <c r="M199" s="198"/>
      <c r="N199" s="199"/>
      <c r="O199" s="199"/>
      <c r="P199" s="199"/>
      <c r="Q199" s="199"/>
      <c r="R199" s="199"/>
      <c r="S199" s="199"/>
      <c r="T199" s="200"/>
      <c r="AT199" s="201" t="s">
        <v>141</v>
      </c>
      <c r="AU199" s="201" t="s">
        <v>82</v>
      </c>
      <c r="AV199" s="13" t="s">
        <v>82</v>
      </c>
      <c r="AW199" s="13" t="s">
        <v>32</v>
      </c>
      <c r="AX199" s="13" t="s">
        <v>80</v>
      </c>
      <c r="AY199" s="201" t="s">
        <v>130</v>
      </c>
    </row>
    <row r="200" spans="1:65" s="2" customFormat="1" ht="37.9" customHeight="1">
      <c r="A200" s="30"/>
      <c r="B200" s="31"/>
      <c r="C200" s="176" t="s">
        <v>232</v>
      </c>
      <c r="D200" s="176" t="s">
        <v>132</v>
      </c>
      <c r="E200" s="177" t="s">
        <v>233</v>
      </c>
      <c r="F200" s="178" t="s">
        <v>234</v>
      </c>
      <c r="G200" s="179" t="s">
        <v>166</v>
      </c>
      <c r="H200" s="180">
        <v>27.5</v>
      </c>
      <c r="I200" s="181">
        <v>62.52</v>
      </c>
      <c r="J200" s="181">
        <f>ROUND(I200*H200,2)</f>
        <v>1719.3</v>
      </c>
      <c r="K200" s="178" t="s">
        <v>136</v>
      </c>
      <c r="L200" s="35"/>
      <c r="M200" s="182" t="s">
        <v>1</v>
      </c>
      <c r="N200" s="183" t="s">
        <v>40</v>
      </c>
      <c r="O200" s="184">
        <v>0.08</v>
      </c>
      <c r="P200" s="184">
        <f>O200*H200</f>
        <v>2.2000000000000002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86" t="s">
        <v>137</v>
      </c>
      <c r="AT200" s="186" t="s">
        <v>132</v>
      </c>
      <c r="AU200" s="186" t="s">
        <v>82</v>
      </c>
      <c r="AY200" s="16" t="s">
        <v>130</v>
      </c>
      <c r="BE200" s="187">
        <f>IF(N200="základní",J200,0)</f>
        <v>1719.3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6" t="s">
        <v>80</v>
      </c>
      <c r="BK200" s="187">
        <f>ROUND(I200*H200,2)</f>
        <v>1719.3</v>
      </c>
      <c r="BL200" s="16" t="s">
        <v>137</v>
      </c>
      <c r="BM200" s="186" t="s">
        <v>235</v>
      </c>
    </row>
    <row r="201" spans="1:65" s="2" customFormat="1" ht="39">
      <c r="A201" s="30"/>
      <c r="B201" s="31"/>
      <c r="C201" s="32"/>
      <c r="D201" s="188" t="s">
        <v>139</v>
      </c>
      <c r="E201" s="32"/>
      <c r="F201" s="189" t="s">
        <v>236</v>
      </c>
      <c r="G201" s="32"/>
      <c r="H201" s="32"/>
      <c r="I201" s="32"/>
      <c r="J201" s="32"/>
      <c r="K201" s="32"/>
      <c r="L201" s="35"/>
      <c r="M201" s="190"/>
      <c r="N201" s="191"/>
      <c r="O201" s="67"/>
      <c r="P201" s="67"/>
      <c r="Q201" s="67"/>
      <c r="R201" s="67"/>
      <c r="S201" s="67"/>
      <c r="T201" s="68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6" t="s">
        <v>139</v>
      </c>
      <c r="AU201" s="16" t="s">
        <v>82</v>
      </c>
    </row>
    <row r="202" spans="1:65" s="13" customFormat="1" ht="11.25">
      <c r="B202" s="192"/>
      <c r="C202" s="193"/>
      <c r="D202" s="188" t="s">
        <v>141</v>
      </c>
      <c r="E202" s="194" t="s">
        <v>1</v>
      </c>
      <c r="F202" s="195" t="s">
        <v>237</v>
      </c>
      <c r="G202" s="193"/>
      <c r="H202" s="196">
        <v>27.5</v>
      </c>
      <c r="I202" s="193"/>
      <c r="J202" s="193"/>
      <c r="K202" s="193"/>
      <c r="L202" s="197"/>
      <c r="M202" s="198"/>
      <c r="N202" s="199"/>
      <c r="O202" s="199"/>
      <c r="P202" s="199"/>
      <c r="Q202" s="199"/>
      <c r="R202" s="199"/>
      <c r="S202" s="199"/>
      <c r="T202" s="200"/>
      <c r="AT202" s="201" t="s">
        <v>141</v>
      </c>
      <c r="AU202" s="201" t="s">
        <v>82</v>
      </c>
      <c r="AV202" s="13" t="s">
        <v>82</v>
      </c>
      <c r="AW202" s="13" t="s">
        <v>32</v>
      </c>
      <c r="AX202" s="13" t="s">
        <v>80</v>
      </c>
      <c r="AY202" s="201" t="s">
        <v>130</v>
      </c>
    </row>
    <row r="203" spans="1:65" s="2" customFormat="1" ht="37.9" customHeight="1">
      <c r="A203" s="30"/>
      <c r="B203" s="31"/>
      <c r="C203" s="176" t="s">
        <v>238</v>
      </c>
      <c r="D203" s="176" t="s">
        <v>132</v>
      </c>
      <c r="E203" s="177" t="s">
        <v>239</v>
      </c>
      <c r="F203" s="178" t="s">
        <v>240</v>
      </c>
      <c r="G203" s="179" t="s">
        <v>166</v>
      </c>
      <c r="H203" s="180">
        <v>27.1</v>
      </c>
      <c r="I203" s="181">
        <v>271.32</v>
      </c>
      <c r="J203" s="181">
        <f>ROUND(I203*H203,2)</f>
        <v>7352.77</v>
      </c>
      <c r="K203" s="178" t="s">
        <v>136</v>
      </c>
      <c r="L203" s="35"/>
      <c r="M203" s="182" t="s">
        <v>1</v>
      </c>
      <c r="N203" s="183" t="s">
        <v>40</v>
      </c>
      <c r="O203" s="184">
        <v>8.6999999999999994E-2</v>
      </c>
      <c r="P203" s="184">
        <f>O203*H203</f>
        <v>2.3576999999999999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86" t="s">
        <v>137</v>
      </c>
      <c r="AT203" s="186" t="s">
        <v>132</v>
      </c>
      <c r="AU203" s="186" t="s">
        <v>82</v>
      </c>
      <c r="AY203" s="16" t="s">
        <v>130</v>
      </c>
      <c r="BE203" s="187">
        <f>IF(N203="základní",J203,0)</f>
        <v>7352.77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6" t="s">
        <v>80</v>
      </c>
      <c r="BK203" s="187">
        <f>ROUND(I203*H203,2)</f>
        <v>7352.77</v>
      </c>
      <c r="BL203" s="16" t="s">
        <v>137</v>
      </c>
      <c r="BM203" s="186" t="s">
        <v>241</v>
      </c>
    </row>
    <row r="204" spans="1:65" s="2" customFormat="1" ht="39">
      <c r="A204" s="30"/>
      <c r="B204" s="31"/>
      <c r="C204" s="32"/>
      <c r="D204" s="188" t="s">
        <v>139</v>
      </c>
      <c r="E204" s="32"/>
      <c r="F204" s="189" t="s">
        <v>242</v>
      </c>
      <c r="G204" s="32"/>
      <c r="H204" s="32"/>
      <c r="I204" s="32"/>
      <c r="J204" s="32"/>
      <c r="K204" s="32"/>
      <c r="L204" s="35"/>
      <c r="M204" s="190"/>
      <c r="N204" s="191"/>
      <c r="O204" s="67"/>
      <c r="P204" s="67"/>
      <c r="Q204" s="67"/>
      <c r="R204" s="67"/>
      <c r="S204" s="67"/>
      <c r="T204" s="68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6" t="s">
        <v>139</v>
      </c>
      <c r="AU204" s="16" t="s">
        <v>82</v>
      </c>
    </row>
    <row r="205" spans="1:65" s="13" customFormat="1" ht="11.25">
      <c r="B205" s="192"/>
      <c r="C205" s="193"/>
      <c r="D205" s="188" t="s">
        <v>141</v>
      </c>
      <c r="E205" s="194" t="s">
        <v>1</v>
      </c>
      <c r="F205" s="195" t="s">
        <v>243</v>
      </c>
      <c r="G205" s="193"/>
      <c r="H205" s="196">
        <v>27.1</v>
      </c>
      <c r="I205" s="193"/>
      <c r="J205" s="193"/>
      <c r="K205" s="193"/>
      <c r="L205" s="197"/>
      <c r="M205" s="198"/>
      <c r="N205" s="199"/>
      <c r="O205" s="199"/>
      <c r="P205" s="199"/>
      <c r="Q205" s="199"/>
      <c r="R205" s="199"/>
      <c r="S205" s="199"/>
      <c r="T205" s="200"/>
      <c r="AT205" s="201" t="s">
        <v>141</v>
      </c>
      <c r="AU205" s="201" t="s">
        <v>82</v>
      </c>
      <c r="AV205" s="13" t="s">
        <v>82</v>
      </c>
      <c r="AW205" s="13" t="s">
        <v>32</v>
      </c>
      <c r="AX205" s="13" t="s">
        <v>80</v>
      </c>
      <c r="AY205" s="201" t="s">
        <v>130</v>
      </c>
    </row>
    <row r="206" spans="1:65" s="2" customFormat="1" ht="37.9" customHeight="1">
      <c r="A206" s="30"/>
      <c r="B206" s="31"/>
      <c r="C206" s="176" t="s">
        <v>244</v>
      </c>
      <c r="D206" s="176" t="s">
        <v>132</v>
      </c>
      <c r="E206" s="177" t="s">
        <v>245</v>
      </c>
      <c r="F206" s="178" t="s">
        <v>246</v>
      </c>
      <c r="G206" s="179" t="s">
        <v>166</v>
      </c>
      <c r="H206" s="180">
        <v>271</v>
      </c>
      <c r="I206" s="181">
        <v>20.53</v>
      </c>
      <c r="J206" s="181">
        <f>ROUND(I206*H206,2)</f>
        <v>5563.63</v>
      </c>
      <c r="K206" s="178" t="s">
        <v>136</v>
      </c>
      <c r="L206" s="35"/>
      <c r="M206" s="182" t="s">
        <v>1</v>
      </c>
      <c r="N206" s="183" t="s">
        <v>40</v>
      </c>
      <c r="O206" s="184">
        <v>5.0000000000000001E-3</v>
      </c>
      <c r="P206" s="184">
        <f>O206*H206</f>
        <v>1.355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86" t="s">
        <v>137</v>
      </c>
      <c r="AT206" s="186" t="s">
        <v>132</v>
      </c>
      <c r="AU206" s="186" t="s">
        <v>82</v>
      </c>
      <c r="AY206" s="16" t="s">
        <v>130</v>
      </c>
      <c r="BE206" s="187">
        <f>IF(N206="základní",J206,0)</f>
        <v>5563.63</v>
      </c>
      <c r="BF206" s="187">
        <f>IF(N206="snížená",J206,0)</f>
        <v>0</v>
      </c>
      <c r="BG206" s="187">
        <f>IF(N206="zákl. přenesená",J206,0)</f>
        <v>0</v>
      </c>
      <c r="BH206" s="187">
        <f>IF(N206="sníž. přenesená",J206,0)</f>
        <v>0</v>
      </c>
      <c r="BI206" s="187">
        <f>IF(N206="nulová",J206,0)</f>
        <v>0</v>
      </c>
      <c r="BJ206" s="16" t="s">
        <v>80</v>
      </c>
      <c r="BK206" s="187">
        <f>ROUND(I206*H206,2)</f>
        <v>5563.63</v>
      </c>
      <c r="BL206" s="16" t="s">
        <v>137</v>
      </c>
      <c r="BM206" s="186" t="s">
        <v>247</v>
      </c>
    </row>
    <row r="207" spans="1:65" s="2" customFormat="1" ht="48.75">
      <c r="A207" s="30"/>
      <c r="B207" s="31"/>
      <c r="C207" s="32"/>
      <c r="D207" s="188" t="s">
        <v>139</v>
      </c>
      <c r="E207" s="32"/>
      <c r="F207" s="189" t="s">
        <v>248</v>
      </c>
      <c r="G207" s="32"/>
      <c r="H207" s="32"/>
      <c r="I207" s="32"/>
      <c r="J207" s="32"/>
      <c r="K207" s="32"/>
      <c r="L207" s="35"/>
      <c r="M207" s="190"/>
      <c r="N207" s="191"/>
      <c r="O207" s="67"/>
      <c r="P207" s="67"/>
      <c r="Q207" s="67"/>
      <c r="R207" s="67"/>
      <c r="S207" s="67"/>
      <c r="T207" s="68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T207" s="16" t="s">
        <v>139</v>
      </c>
      <c r="AU207" s="16" t="s">
        <v>82</v>
      </c>
    </row>
    <row r="208" spans="1:65" s="13" customFormat="1" ht="11.25">
      <c r="B208" s="192"/>
      <c r="C208" s="193"/>
      <c r="D208" s="188" t="s">
        <v>141</v>
      </c>
      <c r="E208" s="194" t="s">
        <v>1</v>
      </c>
      <c r="F208" s="195" t="s">
        <v>249</v>
      </c>
      <c r="G208" s="193"/>
      <c r="H208" s="196">
        <v>271</v>
      </c>
      <c r="I208" s="193"/>
      <c r="J208" s="193"/>
      <c r="K208" s="193"/>
      <c r="L208" s="197"/>
      <c r="M208" s="198"/>
      <c r="N208" s="199"/>
      <c r="O208" s="199"/>
      <c r="P208" s="199"/>
      <c r="Q208" s="199"/>
      <c r="R208" s="199"/>
      <c r="S208" s="199"/>
      <c r="T208" s="200"/>
      <c r="AT208" s="201" t="s">
        <v>141</v>
      </c>
      <c r="AU208" s="201" t="s">
        <v>82</v>
      </c>
      <c r="AV208" s="13" t="s">
        <v>82</v>
      </c>
      <c r="AW208" s="13" t="s">
        <v>32</v>
      </c>
      <c r="AX208" s="13" t="s">
        <v>80</v>
      </c>
      <c r="AY208" s="201" t="s">
        <v>130</v>
      </c>
    </row>
    <row r="209" spans="1:65" s="2" customFormat="1" ht="16.5" customHeight="1">
      <c r="A209" s="30"/>
      <c r="B209" s="31"/>
      <c r="C209" s="176" t="s">
        <v>7</v>
      </c>
      <c r="D209" s="176" t="s">
        <v>132</v>
      </c>
      <c r="E209" s="177" t="s">
        <v>250</v>
      </c>
      <c r="F209" s="178" t="s">
        <v>251</v>
      </c>
      <c r="G209" s="179" t="s">
        <v>166</v>
      </c>
      <c r="H209" s="180">
        <v>27.1</v>
      </c>
      <c r="I209" s="181">
        <v>19.88</v>
      </c>
      <c r="J209" s="181">
        <f>ROUND(I209*H209,2)</f>
        <v>538.75</v>
      </c>
      <c r="K209" s="178" t="s">
        <v>136</v>
      </c>
      <c r="L209" s="35"/>
      <c r="M209" s="182" t="s">
        <v>1</v>
      </c>
      <c r="N209" s="183" t="s">
        <v>40</v>
      </c>
      <c r="O209" s="184">
        <v>8.9999999999999993E-3</v>
      </c>
      <c r="P209" s="184">
        <f>O209*H209</f>
        <v>0.24390000000000001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86" t="s">
        <v>137</v>
      </c>
      <c r="AT209" s="186" t="s">
        <v>132</v>
      </c>
      <c r="AU209" s="186" t="s">
        <v>82</v>
      </c>
      <c r="AY209" s="16" t="s">
        <v>130</v>
      </c>
      <c r="BE209" s="187">
        <f>IF(N209="základní",J209,0)</f>
        <v>538.75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6" t="s">
        <v>80</v>
      </c>
      <c r="BK209" s="187">
        <f>ROUND(I209*H209,2)</f>
        <v>538.75</v>
      </c>
      <c r="BL209" s="16" t="s">
        <v>137</v>
      </c>
      <c r="BM209" s="186" t="s">
        <v>252</v>
      </c>
    </row>
    <row r="210" spans="1:65" s="2" customFormat="1" ht="19.5">
      <c r="A210" s="30"/>
      <c r="B210" s="31"/>
      <c r="C210" s="32"/>
      <c r="D210" s="188" t="s">
        <v>139</v>
      </c>
      <c r="E210" s="32"/>
      <c r="F210" s="189" t="s">
        <v>253</v>
      </c>
      <c r="G210" s="32"/>
      <c r="H210" s="32"/>
      <c r="I210" s="32"/>
      <c r="J210" s="32"/>
      <c r="K210" s="32"/>
      <c r="L210" s="35"/>
      <c r="M210" s="190"/>
      <c r="N210" s="191"/>
      <c r="O210" s="67"/>
      <c r="P210" s="67"/>
      <c r="Q210" s="67"/>
      <c r="R210" s="67"/>
      <c r="S210" s="67"/>
      <c r="T210" s="68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T210" s="16" t="s">
        <v>139</v>
      </c>
      <c r="AU210" s="16" t="s">
        <v>82</v>
      </c>
    </row>
    <row r="211" spans="1:65" s="13" customFormat="1" ht="11.25">
      <c r="B211" s="192"/>
      <c r="C211" s="193"/>
      <c r="D211" s="188" t="s">
        <v>141</v>
      </c>
      <c r="E211" s="194" t="s">
        <v>1</v>
      </c>
      <c r="F211" s="195" t="s">
        <v>254</v>
      </c>
      <c r="G211" s="193"/>
      <c r="H211" s="196">
        <v>27.1</v>
      </c>
      <c r="I211" s="193"/>
      <c r="J211" s="193"/>
      <c r="K211" s="193"/>
      <c r="L211" s="197"/>
      <c r="M211" s="198"/>
      <c r="N211" s="199"/>
      <c r="O211" s="199"/>
      <c r="P211" s="199"/>
      <c r="Q211" s="199"/>
      <c r="R211" s="199"/>
      <c r="S211" s="199"/>
      <c r="T211" s="200"/>
      <c r="AT211" s="201" t="s">
        <v>141</v>
      </c>
      <c r="AU211" s="201" t="s">
        <v>82</v>
      </c>
      <c r="AV211" s="13" t="s">
        <v>82</v>
      </c>
      <c r="AW211" s="13" t="s">
        <v>32</v>
      </c>
      <c r="AX211" s="13" t="s">
        <v>80</v>
      </c>
      <c r="AY211" s="201" t="s">
        <v>130</v>
      </c>
    </row>
    <row r="212" spans="1:65" s="2" customFormat="1" ht="24.2" customHeight="1">
      <c r="A212" s="30"/>
      <c r="B212" s="31"/>
      <c r="C212" s="176" t="s">
        <v>255</v>
      </c>
      <c r="D212" s="176" t="s">
        <v>132</v>
      </c>
      <c r="E212" s="177" t="s">
        <v>256</v>
      </c>
      <c r="F212" s="178" t="s">
        <v>257</v>
      </c>
      <c r="G212" s="179" t="s">
        <v>258</v>
      </c>
      <c r="H212" s="180">
        <v>48.78</v>
      </c>
      <c r="I212" s="181">
        <v>1300</v>
      </c>
      <c r="J212" s="181">
        <f>ROUND(I212*H212,2)</f>
        <v>63414</v>
      </c>
      <c r="K212" s="178" t="s">
        <v>136</v>
      </c>
      <c r="L212" s="35"/>
      <c r="M212" s="182" t="s">
        <v>1</v>
      </c>
      <c r="N212" s="183" t="s">
        <v>40</v>
      </c>
      <c r="O212" s="184">
        <v>0</v>
      </c>
      <c r="P212" s="184">
        <f>O212*H212</f>
        <v>0</v>
      </c>
      <c r="Q212" s="184">
        <v>0</v>
      </c>
      <c r="R212" s="184">
        <f>Q212*H212</f>
        <v>0</v>
      </c>
      <c r="S212" s="184">
        <v>0</v>
      </c>
      <c r="T212" s="185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86" t="s">
        <v>137</v>
      </c>
      <c r="AT212" s="186" t="s">
        <v>132</v>
      </c>
      <c r="AU212" s="186" t="s">
        <v>82</v>
      </c>
      <c r="AY212" s="16" t="s">
        <v>130</v>
      </c>
      <c r="BE212" s="187">
        <f>IF(N212="základní",J212,0)</f>
        <v>63414</v>
      </c>
      <c r="BF212" s="187">
        <f>IF(N212="snížená",J212,0)</f>
        <v>0</v>
      </c>
      <c r="BG212" s="187">
        <f>IF(N212="zákl. přenesená",J212,0)</f>
        <v>0</v>
      </c>
      <c r="BH212" s="187">
        <f>IF(N212="sníž. přenesená",J212,0)</f>
        <v>0</v>
      </c>
      <c r="BI212" s="187">
        <f>IF(N212="nulová",J212,0)</f>
        <v>0</v>
      </c>
      <c r="BJ212" s="16" t="s">
        <v>80</v>
      </c>
      <c r="BK212" s="187">
        <f>ROUND(I212*H212,2)</f>
        <v>63414</v>
      </c>
      <c r="BL212" s="16" t="s">
        <v>137</v>
      </c>
      <c r="BM212" s="186" t="s">
        <v>259</v>
      </c>
    </row>
    <row r="213" spans="1:65" s="2" customFormat="1" ht="29.25">
      <c r="A213" s="30"/>
      <c r="B213" s="31"/>
      <c r="C213" s="32"/>
      <c r="D213" s="188" t="s">
        <v>139</v>
      </c>
      <c r="E213" s="32"/>
      <c r="F213" s="189" t="s">
        <v>260</v>
      </c>
      <c r="G213" s="32"/>
      <c r="H213" s="32"/>
      <c r="I213" s="32"/>
      <c r="J213" s="32"/>
      <c r="K213" s="32"/>
      <c r="L213" s="35"/>
      <c r="M213" s="190"/>
      <c r="N213" s="191"/>
      <c r="O213" s="67"/>
      <c r="P213" s="67"/>
      <c r="Q213" s="67"/>
      <c r="R213" s="67"/>
      <c r="S213" s="67"/>
      <c r="T213" s="68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T213" s="16" t="s">
        <v>139</v>
      </c>
      <c r="AU213" s="16" t="s">
        <v>82</v>
      </c>
    </row>
    <row r="214" spans="1:65" s="13" customFormat="1" ht="11.25">
      <c r="B214" s="192"/>
      <c r="C214" s="193"/>
      <c r="D214" s="188" t="s">
        <v>141</v>
      </c>
      <c r="E214" s="194" t="s">
        <v>1</v>
      </c>
      <c r="F214" s="195" t="s">
        <v>261</v>
      </c>
      <c r="G214" s="193"/>
      <c r="H214" s="196">
        <v>48.78</v>
      </c>
      <c r="I214" s="193"/>
      <c r="J214" s="193"/>
      <c r="K214" s="193"/>
      <c r="L214" s="197"/>
      <c r="M214" s="198"/>
      <c r="N214" s="199"/>
      <c r="O214" s="199"/>
      <c r="P214" s="199"/>
      <c r="Q214" s="199"/>
      <c r="R214" s="199"/>
      <c r="S214" s="199"/>
      <c r="T214" s="200"/>
      <c r="AT214" s="201" t="s">
        <v>141</v>
      </c>
      <c r="AU214" s="201" t="s">
        <v>82</v>
      </c>
      <c r="AV214" s="13" t="s">
        <v>82</v>
      </c>
      <c r="AW214" s="13" t="s">
        <v>32</v>
      </c>
      <c r="AX214" s="13" t="s">
        <v>80</v>
      </c>
      <c r="AY214" s="201" t="s">
        <v>130</v>
      </c>
    </row>
    <row r="215" spans="1:65" s="2" customFormat="1" ht="24.2" customHeight="1">
      <c r="A215" s="30"/>
      <c r="B215" s="31"/>
      <c r="C215" s="176" t="s">
        <v>262</v>
      </c>
      <c r="D215" s="176" t="s">
        <v>132</v>
      </c>
      <c r="E215" s="177" t="s">
        <v>263</v>
      </c>
      <c r="F215" s="178" t="s">
        <v>264</v>
      </c>
      <c r="G215" s="179" t="s">
        <v>166</v>
      </c>
      <c r="H215" s="180">
        <v>6.875</v>
      </c>
      <c r="I215" s="181">
        <v>235.78</v>
      </c>
      <c r="J215" s="181">
        <f>ROUND(I215*H215,2)</f>
        <v>1620.99</v>
      </c>
      <c r="K215" s="178" t="s">
        <v>136</v>
      </c>
      <c r="L215" s="35"/>
      <c r="M215" s="182" t="s">
        <v>1</v>
      </c>
      <c r="N215" s="183" t="s">
        <v>40</v>
      </c>
      <c r="O215" s="184">
        <v>0.63200000000000001</v>
      </c>
      <c r="P215" s="184">
        <f>O215*H215</f>
        <v>4.3449999999999998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86" t="s">
        <v>137</v>
      </c>
      <c r="AT215" s="186" t="s">
        <v>132</v>
      </c>
      <c r="AU215" s="186" t="s">
        <v>82</v>
      </c>
      <c r="AY215" s="16" t="s">
        <v>130</v>
      </c>
      <c r="BE215" s="187">
        <f>IF(N215="základní",J215,0)</f>
        <v>1620.99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6" t="s">
        <v>80</v>
      </c>
      <c r="BK215" s="187">
        <f>ROUND(I215*H215,2)</f>
        <v>1620.99</v>
      </c>
      <c r="BL215" s="16" t="s">
        <v>137</v>
      </c>
      <c r="BM215" s="186" t="s">
        <v>265</v>
      </c>
    </row>
    <row r="216" spans="1:65" s="2" customFormat="1" ht="29.25">
      <c r="A216" s="30"/>
      <c r="B216" s="31"/>
      <c r="C216" s="32"/>
      <c r="D216" s="188" t="s">
        <v>139</v>
      </c>
      <c r="E216" s="32"/>
      <c r="F216" s="189" t="s">
        <v>266</v>
      </c>
      <c r="G216" s="32"/>
      <c r="H216" s="32"/>
      <c r="I216" s="32"/>
      <c r="J216" s="32"/>
      <c r="K216" s="32"/>
      <c r="L216" s="35"/>
      <c r="M216" s="190"/>
      <c r="N216" s="191"/>
      <c r="O216" s="67"/>
      <c r="P216" s="67"/>
      <c r="Q216" s="67"/>
      <c r="R216" s="67"/>
      <c r="S216" s="67"/>
      <c r="T216" s="68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6" t="s">
        <v>139</v>
      </c>
      <c r="AU216" s="16" t="s">
        <v>82</v>
      </c>
    </row>
    <row r="217" spans="1:65" s="13" customFormat="1" ht="11.25">
      <c r="B217" s="192"/>
      <c r="C217" s="193"/>
      <c r="D217" s="188" t="s">
        <v>141</v>
      </c>
      <c r="E217" s="194" t="s">
        <v>1</v>
      </c>
      <c r="F217" s="195" t="s">
        <v>267</v>
      </c>
      <c r="G217" s="193"/>
      <c r="H217" s="196">
        <v>2.625</v>
      </c>
      <c r="I217" s="193"/>
      <c r="J217" s="193"/>
      <c r="K217" s="193"/>
      <c r="L217" s="197"/>
      <c r="M217" s="198"/>
      <c r="N217" s="199"/>
      <c r="O217" s="199"/>
      <c r="P217" s="199"/>
      <c r="Q217" s="199"/>
      <c r="R217" s="199"/>
      <c r="S217" s="199"/>
      <c r="T217" s="200"/>
      <c r="AT217" s="201" t="s">
        <v>141</v>
      </c>
      <c r="AU217" s="201" t="s">
        <v>82</v>
      </c>
      <c r="AV217" s="13" t="s">
        <v>82</v>
      </c>
      <c r="AW217" s="13" t="s">
        <v>32</v>
      </c>
      <c r="AX217" s="13" t="s">
        <v>75</v>
      </c>
      <c r="AY217" s="201" t="s">
        <v>130</v>
      </c>
    </row>
    <row r="218" spans="1:65" s="13" customFormat="1" ht="11.25">
      <c r="B218" s="192"/>
      <c r="C218" s="193"/>
      <c r="D218" s="188" t="s">
        <v>141</v>
      </c>
      <c r="E218" s="194" t="s">
        <v>1</v>
      </c>
      <c r="F218" s="195" t="s">
        <v>268</v>
      </c>
      <c r="G218" s="193"/>
      <c r="H218" s="196">
        <v>4.25</v>
      </c>
      <c r="I218" s="193"/>
      <c r="J218" s="193"/>
      <c r="K218" s="193"/>
      <c r="L218" s="197"/>
      <c r="M218" s="198"/>
      <c r="N218" s="199"/>
      <c r="O218" s="199"/>
      <c r="P218" s="199"/>
      <c r="Q218" s="199"/>
      <c r="R218" s="199"/>
      <c r="S218" s="199"/>
      <c r="T218" s="200"/>
      <c r="AT218" s="201" t="s">
        <v>141</v>
      </c>
      <c r="AU218" s="201" t="s">
        <v>82</v>
      </c>
      <c r="AV218" s="13" t="s">
        <v>82</v>
      </c>
      <c r="AW218" s="13" t="s">
        <v>32</v>
      </c>
      <c r="AX218" s="13" t="s">
        <v>75</v>
      </c>
      <c r="AY218" s="201" t="s">
        <v>130</v>
      </c>
    </row>
    <row r="219" spans="1:65" s="14" customFormat="1" ht="11.25">
      <c r="B219" s="202"/>
      <c r="C219" s="203"/>
      <c r="D219" s="188" t="s">
        <v>141</v>
      </c>
      <c r="E219" s="204" t="s">
        <v>1</v>
      </c>
      <c r="F219" s="205" t="s">
        <v>171</v>
      </c>
      <c r="G219" s="203"/>
      <c r="H219" s="206">
        <v>6.875</v>
      </c>
      <c r="I219" s="203"/>
      <c r="J219" s="203"/>
      <c r="K219" s="203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141</v>
      </c>
      <c r="AU219" s="211" t="s">
        <v>82</v>
      </c>
      <c r="AV219" s="14" t="s">
        <v>137</v>
      </c>
      <c r="AW219" s="14" t="s">
        <v>32</v>
      </c>
      <c r="AX219" s="14" t="s">
        <v>80</v>
      </c>
      <c r="AY219" s="211" t="s">
        <v>130</v>
      </c>
    </row>
    <row r="220" spans="1:65" s="2" customFormat="1" ht="24.2" customHeight="1">
      <c r="A220" s="30"/>
      <c r="B220" s="31"/>
      <c r="C220" s="176" t="s">
        <v>269</v>
      </c>
      <c r="D220" s="176" t="s">
        <v>132</v>
      </c>
      <c r="E220" s="177" t="s">
        <v>270</v>
      </c>
      <c r="F220" s="178" t="s">
        <v>271</v>
      </c>
      <c r="G220" s="179" t="s">
        <v>166</v>
      </c>
      <c r="H220" s="180">
        <v>20.625</v>
      </c>
      <c r="I220" s="181">
        <v>143.58000000000001</v>
      </c>
      <c r="J220" s="181">
        <f>ROUND(I220*H220,2)</f>
        <v>2961.34</v>
      </c>
      <c r="K220" s="178" t="s">
        <v>136</v>
      </c>
      <c r="L220" s="35"/>
      <c r="M220" s="182" t="s">
        <v>1</v>
      </c>
      <c r="N220" s="183" t="s">
        <v>40</v>
      </c>
      <c r="O220" s="184">
        <v>0.32800000000000001</v>
      </c>
      <c r="P220" s="184">
        <f>O220*H220</f>
        <v>6.7650000000000006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86" t="s">
        <v>137</v>
      </c>
      <c r="AT220" s="186" t="s">
        <v>132</v>
      </c>
      <c r="AU220" s="186" t="s">
        <v>82</v>
      </c>
      <c r="AY220" s="16" t="s">
        <v>130</v>
      </c>
      <c r="BE220" s="187">
        <f>IF(N220="základní",J220,0)</f>
        <v>2961.34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6" t="s">
        <v>80</v>
      </c>
      <c r="BK220" s="187">
        <f>ROUND(I220*H220,2)</f>
        <v>2961.34</v>
      </c>
      <c r="BL220" s="16" t="s">
        <v>137</v>
      </c>
      <c r="BM220" s="186" t="s">
        <v>272</v>
      </c>
    </row>
    <row r="221" spans="1:65" s="2" customFormat="1" ht="29.25">
      <c r="A221" s="30"/>
      <c r="B221" s="31"/>
      <c r="C221" s="32"/>
      <c r="D221" s="188" t="s">
        <v>139</v>
      </c>
      <c r="E221" s="32"/>
      <c r="F221" s="189" t="s">
        <v>273</v>
      </c>
      <c r="G221" s="32"/>
      <c r="H221" s="32"/>
      <c r="I221" s="32"/>
      <c r="J221" s="32"/>
      <c r="K221" s="32"/>
      <c r="L221" s="35"/>
      <c r="M221" s="190"/>
      <c r="N221" s="191"/>
      <c r="O221" s="67"/>
      <c r="P221" s="67"/>
      <c r="Q221" s="67"/>
      <c r="R221" s="67"/>
      <c r="S221" s="67"/>
      <c r="T221" s="68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6" t="s">
        <v>139</v>
      </c>
      <c r="AU221" s="16" t="s">
        <v>82</v>
      </c>
    </row>
    <row r="222" spans="1:65" s="13" customFormat="1" ht="11.25">
      <c r="B222" s="192"/>
      <c r="C222" s="193"/>
      <c r="D222" s="188" t="s">
        <v>141</v>
      </c>
      <c r="E222" s="194" t="s">
        <v>1</v>
      </c>
      <c r="F222" s="195" t="s">
        <v>274</v>
      </c>
      <c r="G222" s="193"/>
      <c r="H222" s="196">
        <v>7.875</v>
      </c>
      <c r="I222" s="193"/>
      <c r="J222" s="193"/>
      <c r="K222" s="193"/>
      <c r="L222" s="197"/>
      <c r="M222" s="198"/>
      <c r="N222" s="199"/>
      <c r="O222" s="199"/>
      <c r="P222" s="199"/>
      <c r="Q222" s="199"/>
      <c r="R222" s="199"/>
      <c r="S222" s="199"/>
      <c r="T222" s="200"/>
      <c r="AT222" s="201" t="s">
        <v>141</v>
      </c>
      <c r="AU222" s="201" t="s">
        <v>82</v>
      </c>
      <c r="AV222" s="13" t="s">
        <v>82</v>
      </c>
      <c r="AW222" s="13" t="s">
        <v>32</v>
      </c>
      <c r="AX222" s="13" t="s">
        <v>75</v>
      </c>
      <c r="AY222" s="201" t="s">
        <v>130</v>
      </c>
    </row>
    <row r="223" spans="1:65" s="13" customFormat="1" ht="11.25">
      <c r="B223" s="192"/>
      <c r="C223" s="193"/>
      <c r="D223" s="188" t="s">
        <v>141</v>
      </c>
      <c r="E223" s="194" t="s">
        <v>1</v>
      </c>
      <c r="F223" s="195" t="s">
        <v>275</v>
      </c>
      <c r="G223" s="193"/>
      <c r="H223" s="196">
        <v>12.75</v>
      </c>
      <c r="I223" s="193"/>
      <c r="J223" s="193"/>
      <c r="K223" s="193"/>
      <c r="L223" s="197"/>
      <c r="M223" s="198"/>
      <c r="N223" s="199"/>
      <c r="O223" s="199"/>
      <c r="P223" s="199"/>
      <c r="Q223" s="199"/>
      <c r="R223" s="199"/>
      <c r="S223" s="199"/>
      <c r="T223" s="200"/>
      <c r="AT223" s="201" t="s">
        <v>141</v>
      </c>
      <c r="AU223" s="201" t="s">
        <v>82</v>
      </c>
      <c r="AV223" s="13" t="s">
        <v>82</v>
      </c>
      <c r="AW223" s="13" t="s">
        <v>32</v>
      </c>
      <c r="AX223" s="13" t="s">
        <v>75</v>
      </c>
      <c r="AY223" s="201" t="s">
        <v>130</v>
      </c>
    </row>
    <row r="224" spans="1:65" s="14" customFormat="1" ht="11.25">
      <c r="B224" s="202"/>
      <c r="C224" s="203"/>
      <c r="D224" s="188" t="s">
        <v>141</v>
      </c>
      <c r="E224" s="204" t="s">
        <v>1</v>
      </c>
      <c r="F224" s="205" t="s">
        <v>171</v>
      </c>
      <c r="G224" s="203"/>
      <c r="H224" s="206">
        <v>20.625</v>
      </c>
      <c r="I224" s="203"/>
      <c r="J224" s="203"/>
      <c r="K224" s="203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141</v>
      </c>
      <c r="AU224" s="211" t="s">
        <v>82</v>
      </c>
      <c r="AV224" s="14" t="s">
        <v>137</v>
      </c>
      <c r="AW224" s="14" t="s">
        <v>32</v>
      </c>
      <c r="AX224" s="14" t="s">
        <v>80</v>
      </c>
      <c r="AY224" s="211" t="s">
        <v>130</v>
      </c>
    </row>
    <row r="225" spans="1:65" s="2" customFormat="1" ht="24.2" customHeight="1">
      <c r="A225" s="30"/>
      <c r="B225" s="31"/>
      <c r="C225" s="176" t="s">
        <v>276</v>
      </c>
      <c r="D225" s="176" t="s">
        <v>132</v>
      </c>
      <c r="E225" s="177" t="s">
        <v>277</v>
      </c>
      <c r="F225" s="178" t="s">
        <v>278</v>
      </c>
      <c r="G225" s="179" t="s">
        <v>166</v>
      </c>
      <c r="H225" s="180">
        <v>4.0650000000000004</v>
      </c>
      <c r="I225" s="181">
        <v>560.99</v>
      </c>
      <c r="J225" s="181">
        <f>ROUND(I225*H225,2)</f>
        <v>2280.42</v>
      </c>
      <c r="K225" s="178" t="s">
        <v>136</v>
      </c>
      <c r="L225" s="35"/>
      <c r="M225" s="182" t="s">
        <v>1</v>
      </c>
      <c r="N225" s="183" t="s">
        <v>40</v>
      </c>
      <c r="O225" s="184">
        <v>1.7889999999999999</v>
      </c>
      <c r="P225" s="184">
        <f>O225*H225</f>
        <v>7.2722850000000001</v>
      </c>
      <c r="Q225" s="184">
        <v>0</v>
      </c>
      <c r="R225" s="184">
        <f>Q225*H225</f>
        <v>0</v>
      </c>
      <c r="S225" s="184">
        <v>0</v>
      </c>
      <c r="T225" s="185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86" t="s">
        <v>137</v>
      </c>
      <c r="AT225" s="186" t="s">
        <v>132</v>
      </c>
      <c r="AU225" s="186" t="s">
        <v>82</v>
      </c>
      <c r="AY225" s="16" t="s">
        <v>130</v>
      </c>
      <c r="BE225" s="187">
        <f>IF(N225="základní",J225,0)</f>
        <v>2280.42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6" t="s">
        <v>80</v>
      </c>
      <c r="BK225" s="187">
        <f>ROUND(I225*H225,2)</f>
        <v>2280.42</v>
      </c>
      <c r="BL225" s="16" t="s">
        <v>137</v>
      </c>
      <c r="BM225" s="186" t="s">
        <v>279</v>
      </c>
    </row>
    <row r="226" spans="1:65" s="2" customFormat="1" ht="39">
      <c r="A226" s="30"/>
      <c r="B226" s="31"/>
      <c r="C226" s="32"/>
      <c r="D226" s="188" t="s">
        <v>139</v>
      </c>
      <c r="E226" s="32"/>
      <c r="F226" s="189" t="s">
        <v>280</v>
      </c>
      <c r="G226" s="32"/>
      <c r="H226" s="32"/>
      <c r="I226" s="32"/>
      <c r="J226" s="32"/>
      <c r="K226" s="32"/>
      <c r="L226" s="35"/>
      <c r="M226" s="190"/>
      <c r="N226" s="191"/>
      <c r="O226" s="67"/>
      <c r="P226" s="67"/>
      <c r="Q226" s="67"/>
      <c r="R226" s="67"/>
      <c r="S226" s="67"/>
      <c r="T226" s="68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T226" s="16" t="s">
        <v>139</v>
      </c>
      <c r="AU226" s="16" t="s">
        <v>82</v>
      </c>
    </row>
    <row r="227" spans="1:65" s="13" customFormat="1" ht="11.25">
      <c r="B227" s="192"/>
      <c r="C227" s="193"/>
      <c r="D227" s="188" t="s">
        <v>141</v>
      </c>
      <c r="E227" s="194" t="s">
        <v>1</v>
      </c>
      <c r="F227" s="195" t="s">
        <v>281</v>
      </c>
      <c r="G227" s="193"/>
      <c r="H227" s="196">
        <v>4.0650000000000004</v>
      </c>
      <c r="I227" s="193"/>
      <c r="J227" s="193"/>
      <c r="K227" s="193"/>
      <c r="L227" s="197"/>
      <c r="M227" s="198"/>
      <c r="N227" s="199"/>
      <c r="O227" s="199"/>
      <c r="P227" s="199"/>
      <c r="Q227" s="199"/>
      <c r="R227" s="199"/>
      <c r="S227" s="199"/>
      <c r="T227" s="200"/>
      <c r="AT227" s="201" t="s">
        <v>141</v>
      </c>
      <c r="AU227" s="201" t="s">
        <v>82</v>
      </c>
      <c r="AV227" s="13" t="s">
        <v>82</v>
      </c>
      <c r="AW227" s="13" t="s">
        <v>32</v>
      </c>
      <c r="AX227" s="13" t="s">
        <v>80</v>
      </c>
      <c r="AY227" s="201" t="s">
        <v>130</v>
      </c>
    </row>
    <row r="228" spans="1:65" s="2" customFormat="1" ht="24.2" customHeight="1">
      <c r="A228" s="30"/>
      <c r="B228" s="31"/>
      <c r="C228" s="176" t="s">
        <v>282</v>
      </c>
      <c r="D228" s="176" t="s">
        <v>132</v>
      </c>
      <c r="E228" s="177" t="s">
        <v>283</v>
      </c>
      <c r="F228" s="178" t="s">
        <v>284</v>
      </c>
      <c r="G228" s="179" t="s">
        <v>166</v>
      </c>
      <c r="H228" s="180">
        <v>23.035</v>
      </c>
      <c r="I228" s="181">
        <v>211.04</v>
      </c>
      <c r="J228" s="181">
        <f>ROUND(I228*H228,2)</f>
        <v>4861.3100000000004</v>
      </c>
      <c r="K228" s="178" t="s">
        <v>136</v>
      </c>
      <c r="L228" s="35"/>
      <c r="M228" s="182" t="s">
        <v>1</v>
      </c>
      <c r="N228" s="183" t="s">
        <v>40</v>
      </c>
      <c r="O228" s="184">
        <v>0.435</v>
      </c>
      <c r="P228" s="184">
        <f>O228*H228</f>
        <v>10.020225</v>
      </c>
      <c r="Q228" s="184">
        <v>0</v>
      </c>
      <c r="R228" s="184">
        <f>Q228*H228</f>
        <v>0</v>
      </c>
      <c r="S228" s="184">
        <v>0</v>
      </c>
      <c r="T228" s="185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86" t="s">
        <v>137</v>
      </c>
      <c r="AT228" s="186" t="s">
        <v>132</v>
      </c>
      <c r="AU228" s="186" t="s">
        <v>82</v>
      </c>
      <c r="AY228" s="16" t="s">
        <v>130</v>
      </c>
      <c r="BE228" s="187">
        <f>IF(N228="základní",J228,0)</f>
        <v>4861.3100000000004</v>
      </c>
      <c r="BF228" s="187">
        <f>IF(N228="snížená",J228,0)</f>
        <v>0</v>
      </c>
      <c r="BG228" s="187">
        <f>IF(N228="zákl. přenesená",J228,0)</f>
        <v>0</v>
      </c>
      <c r="BH228" s="187">
        <f>IF(N228="sníž. přenesená",J228,0)</f>
        <v>0</v>
      </c>
      <c r="BI228" s="187">
        <f>IF(N228="nulová",J228,0)</f>
        <v>0</v>
      </c>
      <c r="BJ228" s="16" t="s">
        <v>80</v>
      </c>
      <c r="BK228" s="187">
        <f>ROUND(I228*H228,2)</f>
        <v>4861.3100000000004</v>
      </c>
      <c r="BL228" s="16" t="s">
        <v>137</v>
      </c>
      <c r="BM228" s="186" t="s">
        <v>285</v>
      </c>
    </row>
    <row r="229" spans="1:65" s="2" customFormat="1" ht="39">
      <c r="A229" s="30"/>
      <c r="B229" s="31"/>
      <c r="C229" s="32"/>
      <c r="D229" s="188" t="s">
        <v>139</v>
      </c>
      <c r="E229" s="32"/>
      <c r="F229" s="189" t="s">
        <v>286</v>
      </c>
      <c r="G229" s="32"/>
      <c r="H229" s="32"/>
      <c r="I229" s="32"/>
      <c r="J229" s="32"/>
      <c r="K229" s="32"/>
      <c r="L229" s="35"/>
      <c r="M229" s="190"/>
      <c r="N229" s="191"/>
      <c r="O229" s="67"/>
      <c r="P229" s="67"/>
      <c r="Q229" s="67"/>
      <c r="R229" s="67"/>
      <c r="S229" s="67"/>
      <c r="T229" s="68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T229" s="16" t="s">
        <v>139</v>
      </c>
      <c r="AU229" s="16" t="s">
        <v>82</v>
      </c>
    </row>
    <row r="230" spans="1:65" s="13" customFormat="1" ht="11.25">
      <c r="B230" s="192"/>
      <c r="C230" s="193"/>
      <c r="D230" s="188" t="s">
        <v>141</v>
      </c>
      <c r="E230" s="194" t="s">
        <v>1</v>
      </c>
      <c r="F230" s="195" t="s">
        <v>287</v>
      </c>
      <c r="G230" s="193"/>
      <c r="H230" s="196">
        <v>23.035</v>
      </c>
      <c r="I230" s="193"/>
      <c r="J230" s="193"/>
      <c r="K230" s="193"/>
      <c r="L230" s="197"/>
      <c r="M230" s="198"/>
      <c r="N230" s="199"/>
      <c r="O230" s="199"/>
      <c r="P230" s="199"/>
      <c r="Q230" s="199"/>
      <c r="R230" s="199"/>
      <c r="S230" s="199"/>
      <c r="T230" s="200"/>
      <c r="AT230" s="201" t="s">
        <v>141</v>
      </c>
      <c r="AU230" s="201" t="s">
        <v>82</v>
      </c>
      <c r="AV230" s="13" t="s">
        <v>82</v>
      </c>
      <c r="AW230" s="13" t="s">
        <v>32</v>
      </c>
      <c r="AX230" s="13" t="s">
        <v>80</v>
      </c>
      <c r="AY230" s="201" t="s">
        <v>130</v>
      </c>
    </row>
    <row r="231" spans="1:65" s="2" customFormat="1" ht="16.5" customHeight="1">
      <c r="A231" s="30"/>
      <c r="B231" s="31"/>
      <c r="C231" s="212" t="s">
        <v>288</v>
      </c>
      <c r="D231" s="212" t="s">
        <v>289</v>
      </c>
      <c r="E231" s="213" t="s">
        <v>290</v>
      </c>
      <c r="F231" s="214" t="s">
        <v>291</v>
      </c>
      <c r="G231" s="215" t="s">
        <v>258</v>
      </c>
      <c r="H231" s="216">
        <v>108.4</v>
      </c>
      <c r="I231" s="217">
        <v>331</v>
      </c>
      <c r="J231" s="217">
        <f>ROUND(I231*H231,2)</f>
        <v>35880.400000000001</v>
      </c>
      <c r="K231" s="214" t="s">
        <v>136</v>
      </c>
      <c r="L231" s="218"/>
      <c r="M231" s="219" t="s">
        <v>1</v>
      </c>
      <c r="N231" s="220" t="s">
        <v>40</v>
      </c>
      <c r="O231" s="184">
        <v>0</v>
      </c>
      <c r="P231" s="184">
        <f>O231*H231</f>
        <v>0</v>
      </c>
      <c r="Q231" s="184">
        <v>1</v>
      </c>
      <c r="R231" s="184">
        <f>Q231*H231</f>
        <v>108.4</v>
      </c>
      <c r="S231" s="184">
        <v>0</v>
      </c>
      <c r="T231" s="185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86" t="s">
        <v>179</v>
      </c>
      <c r="AT231" s="186" t="s">
        <v>289</v>
      </c>
      <c r="AU231" s="186" t="s">
        <v>82</v>
      </c>
      <c r="AY231" s="16" t="s">
        <v>130</v>
      </c>
      <c r="BE231" s="187">
        <f>IF(N231="základní",J231,0)</f>
        <v>35880.400000000001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6" t="s">
        <v>80</v>
      </c>
      <c r="BK231" s="187">
        <f>ROUND(I231*H231,2)</f>
        <v>35880.400000000001</v>
      </c>
      <c r="BL231" s="16" t="s">
        <v>137</v>
      </c>
      <c r="BM231" s="186" t="s">
        <v>292</v>
      </c>
    </row>
    <row r="232" spans="1:65" s="2" customFormat="1" ht="11.25">
      <c r="A232" s="30"/>
      <c r="B232" s="31"/>
      <c r="C232" s="32"/>
      <c r="D232" s="188" t="s">
        <v>139</v>
      </c>
      <c r="E232" s="32"/>
      <c r="F232" s="189" t="s">
        <v>291</v>
      </c>
      <c r="G232" s="32"/>
      <c r="H232" s="32"/>
      <c r="I232" s="32"/>
      <c r="J232" s="32"/>
      <c r="K232" s="32"/>
      <c r="L232" s="35"/>
      <c r="M232" s="190"/>
      <c r="N232" s="191"/>
      <c r="O232" s="67"/>
      <c r="P232" s="67"/>
      <c r="Q232" s="67"/>
      <c r="R232" s="67"/>
      <c r="S232" s="67"/>
      <c r="T232" s="68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T232" s="16" t="s">
        <v>139</v>
      </c>
      <c r="AU232" s="16" t="s">
        <v>82</v>
      </c>
    </row>
    <row r="233" spans="1:65" s="13" customFormat="1" ht="11.25">
      <c r="B233" s="192"/>
      <c r="C233" s="193"/>
      <c r="D233" s="188" t="s">
        <v>141</v>
      </c>
      <c r="E233" s="194" t="s">
        <v>1</v>
      </c>
      <c r="F233" s="195" t="s">
        <v>293</v>
      </c>
      <c r="G233" s="193"/>
      <c r="H233" s="196">
        <v>54.2</v>
      </c>
      <c r="I233" s="193"/>
      <c r="J233" s="193"/>
      <c r="K233" s="193"/>
      <c r="L233" s="197"/>
      <c r="M233" s="198"/>
      <c r="N233" s="199"/>
      <c r="O233" s="199"/>
      <c r="P233" s="199"/>
      <c r="Q233" s="199"/>
      <c r="R233" s="199"/>
      <c r="S233" s="199"/>
      <c r="T233" s="200"/>
      <c r="AT233" s="201" t="s">
        <v>141</v>
      </c>
      <c r="AU233" s="201" t="s">
        <v>82</v>
      </c>
      <c r="AV233" s="13" t="s">
        <v>82</v>
      </c>
      <c r="AW233" s="13" t="s">
        <v>32</v>
      </c>
      <c r="AX233" s="13" t="s">
        <v>80</v>
      </c>
      <c r="AY233" s="201" t="s">
        <v>130</v>
      </c>
    </row>
    <row r="234" spans="1:65" s="13" customFormat="1" ht="11.25">
      <c r="B234" s="192"/>
      <c r="C234" s="193"/>
      <c r="D234" s="188" t="s">
        <v>141</v>
      </c>
      <c r="E234" s="193"/>
      <c r="F234" s="195" t="s">
        <v>294</v>
      </c>
      <c r="G234" s="193"/>
      <c r="H234" s="196">
        <v>108.4</v>
      </c>
      <c r="I234" s="193"/>
      <c r="J234" s="193"/>
      <c r="K234" s="193"/>
      <c r="L234" s="197"/>
      <c r="M234" s="198"/>
      <c r="N234" s="199"/>
      <c r="O234" s="199"/>
      <c r="P234" s="199"/>
      <c r="Q234" s="199"/>
      <c r="R234" s="199"/>
      <c r="S234" s="199"/>
      <c r="T234" s="200"/>
      <c r="AT234" s="201" t="s">
        <v>141</v>
      </c>
      <c r="AU234" s="201" t="s">
        <v>82</v>
      </c>
      <c r="AV234" s="13" t="s">
        <v>82</v>
      </c>
      <c r="AW234" s="13" t="s">
        <v>4</v>
      </c>
      <c r="AX234" s="13" t="s">
        <v>80</v>
      </c>
      <c r="AY234" s="201" t="s">
        <v>130</v>
      </c>
    </row>
    <row r="235" spans="1:65" s="2" customFormat="1" ht="37.9" customHeight="1">
      <c r="A235" s="30"/>
      <c r="B235" s="31"/>
      <c r="C235" s="176" t="s">
        <v>295</v>
      </c>
      <c r="D235" s="176" t="s">
        <v>132</v>
      </c>
      <c r="E235" s="177" t="s">
        <v>296</v>
      </c>
      <c r="F235" s="178" t="s">
        <v>297</v>
      </c>
      <c r="G235" s="179" t="s">
        <v>135</v>
      </c>
      <c r="H235" s="180">
        <v>105</v>
      </c>
      <c r="I235" s="181">
        <v>30.58</v>
      </c>
      <c r="J235" s="181">
        <f>ROUND(I235*H235,2)</f>
        <v>3210.9</v>
      </c>
      <c r="K235" s="178" t="s">
        <v>136</v>
      </c>
      <c r="L235" s="35"/>
      <c r="M235" s="182" t="s">
        <v>1</v>
      </c>
      <c r="N235" s="183" t="s">
        <v>40</v>
      </c>
      <c r="O235" s="184">
        <v>0.09</v>
      </c>
      <c r="P235" s="184">
        <f>O235*H235</f>
        <v>9.4499999999999993</v>
      </c>
      <c r="Q235" s="184">
        <v>0</v>
      </c>
      <c r="R235" s="184">
        <f>Q235*H235</f>
        <v>0</v>
      </c>
      <c r="S235" s="184">
        <v>0</v>
      </c>
      <c r="T235" s="185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86" t="s">
        <v>137</v>
      </c>
      <c r="AT235" s="186" t="s">
        <v>132</v>
      </c>
      <c r="AU235" s="186" t="s">
        <v>82</v>
      </c>
      <c r="AY235" s="16" t="s">
        <v>130</v>
      </c>
      <c r="BE235" s="187">
        <f>IF(N235="základní",J235,0)</f>
        <v>3210.9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6" t="s">
        <v>80</v>
      </c>
      <c r="BK235" s="187">
        <f>ROUND(I235*H235,2)</f>
        <v>3210.9</v>
      </c>
      <c r="BL235" s="16" t="s">
        <v>137</v>
      </c>
      <c r="BM235" s="186" t="s">
        <v>298</v>
      </c>
    </row>
    <row r="236" spans="1:65" s="2" customFormat="1" ht="29.25">
      <c r="A236" s="30"/>
      <c r="B236" s="31"/>
      <c r="C236" s="32"/>
      <c r="D236" s="188" t="s">
        <v>139</v>
      </c>
      <c r="E236" s="32"/>
      <c r="F236" s="189" t="s">
        <v>299</v>
      </c>
      <c r="G236" s="32"/>
      <c r="H236" s="32"/>
      <c r="I236" s="32"/>
      <c r="J236" s="32"/>
      <c r="K236" s="32"/>
      <c r="L236" s="35"/>
      <c r="M236" s="190"/>
      <c r="N236" s="191"/>
      <c r="O236" s="67"/>
      <c r="P236" s="67"/>
      <c r="Q236" s="67"/>
      <c r="R236" s="67"/>
      <c r="S236" s="67"/>
      <c r="T236" s="68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6" t="s">
        <v>139</v>
      </c>
      <c r="AU236" s="16" t="s">
        <v>82</v>
      </c>
    </row>
    <row r="237" spans="1:65" s="13" customFormat="1" ht="11.25">
      <c r="B237" s="192"/>
      <c r="C237" s="193"/>
      <c r="D237" s="188" t="s">
        <v>141</v>
      </c>
      <c r="E237" s="194" t="s">
        <v>1</v>
      </c>
      <c r="F237" s="195" t="s">
        <v>300</v>
      </c>
      <c r="G237" s="193"/>
      <c r="H237" s="196">
        <v>105</v>
      </c>
      <c r="I237" s="193"/>
      <c r="J237" s="193"/>
      <c r="K237" s="193"/>
      <c r="L237" s="197"/>
      <c r="M237" s="198"/>
      <c r="N237" s="199"/>
      <c r="O237" s="199"/>
      <c r="P237" s="199"/>
      <c r="Q237" s="199"/>
      <c r="R237" s="199"/>
      <c r="S237" s="199"/>
      <c r="T237" s="200"/>
      <c r="AT237" s="201" t="s">
        <v>141</v>
      </c>
      <c r="AU237" s="201" t="s">
        <v>82</v>
      </c>
      <c r="AV237" s="13" t="s">
        <v>82</v>
      </c>
      <c r="AW237" s="13" t="s">
        <v>32</v>
      </c>
      <c r="AX237" s="13" t="s">
        <v>80</v>
      </c>
      <c r="AY237" s="201" t="s">
        <v>130</v>
      </c>
    </row>
    <row r="238" spans="1:65" s="2" customFormat="1" ht="24.2" customHeight="1">
      <c r="A238" s="30"/>
      <c r="B238" s="31"/>
      <c r="C238" s="176" t="s">
        <v>301</v>
      </c>
      <c r="D238" s="176" t="s">
        <v>132</v>
      </c>
      <c r="E238" s="177" t="s">
        <v>302</v>
      </c>
      <c r="F238" s="178" t="s">
        <v>303</v>
      </c>
      <c r="G238" s="179" t="s">
        <v>135</v>
      </c>
      <c r="H238" s="180">
        <v>5</v>
      </c>
      <c r="I238" s="181">
        <v>209.47</v>
      </c>
      <c r="J238" s="181">
        <f>ROUND(I238*H238,2)</f>
        <v>1047.3499999999999</v>
      </c>
      <c r="K238" s="178" t="s">
        <v>136</v>
      </c>
      <c r="L238" s="35"/>
      <c r="M238" s="182" t="s">
        <v>1</v>
      </c>
      <c r="N238" s="183" t="s">
        <v>40</v>
      </c>
      <c r="O238" s="184">
        <v>0.66800000000000004</v>
      </c>
      <c r="P238" s="184">
        <f>O238*H238</f>
        <v>3.3400000000000003</v>
      </c>
      <c r="Q238" s="184">
        <v>0</v>
      </c>
      <c r="R238" s="184">
        <f>Q238*H238</f>
        <v>0</v>
      </c>
      <c r="S238" s="184">
        <v>0</v>
      </c>
      <c r="T238" s="185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86" t="s">
        <v>137</v>
      </c>
      <c r="AT238" s="186" t="s">
        <v>132</v>
      </c>
      <c r="AU238" s="186" t="s">
        <v>82</v>
      </c>
      <c r="AY238" s="16" t="s">
        <v>130</v>
      </c>
      <c r="BE238" s="187">
        <f>IF(N238="základní",J238,0)</f>
        <v>1047.3499999999999</v>
      </c>
      <c r="BF238" s="187">
        <f>IF(N238="snížená",J238,0)</f>
        <v>0</v>
      </c>
      <c r="BG238" s="187">
        <f>IF(N238="zákl. přenesená",J238,0)</f>
        <v>0</v>
      </c>
      <c r="BH238" s="187">
        <f>IF(N238="sníž. přenesená",J238,0)</f>
        <v>0</v>
      </c>
      <c r="BI238" s="187">
        <f>IF(N238="nulová",J238,0)</f>
        <v>0</v>
      </c>
      <c r="BJ238" s="16" t="s">
        <v>80</v>
      </c>
      <c r="BK238" s="187">
        <f>ROUND(I238*H238,2)</f>
        <v>1047.3499999999999</v>
      </c>
      <c r="BL238" s="16" t="s">
        <v>137</v>
      </c>
      <c r="BM238" s="186" t="s">
        <v>304</v>
      </c>
    </row>
    <row r="239" spans="1:65" s="2" customFormat="1" ht="19.5">
      <c r="A239" s="30"/>
      <c r="B239" s="31"/>
      <c r="C239" s="32"/>
      <c r="D239" s="188" t="s">
        <v>139</v>
      </c>
      <c r="E239" s="32"/>
      <c r="F239" s="189" t="s">
        <v>305</v>
      </c>
      <c r="G239" s="32"/>
      <c r="H239" s="32"/>
      <c r="I239" s="32"/>
      <c r="J239" s="32"/>
      <c r="K239" s="32"/>
      <c r="L239" s="35"/>
      <c r="M239" s="190"/>
      <c r="N239" s="191"/>
      <c r="O239" s="67"/>
      <c r="P239" s="67"/>
      <c r="Q239" s="67"/>
      <c r="R239" s="67"/>
      <c r="S239" s="67"/>
      <c r="T239" s="68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6" t="s">
        <v>139</v>
      </c>
      <c r="AU239" s="16" t="s">
        <v>82</v>
      </c>
    </row>
    <row r="240" spans="1:65" s="13" customFormat="1" ht="11.25">
      <c r="B240" s="192"/>
      <c r="C240" s="193"/>
      <c r="D240" s="188" t="s">
        <v>141</v>
      </c>
      <c r="E240" s="194" t="s">
        <v>1</v>
      </c>
      <c r="F240" s="195" t="s">
        <v>157</v>
      </c>
      <c r="G240" s="193"/>
      <c r="H240" s="196">
        <v>5</v>
      </c>
      <c r="I240" s="193"/>
      <c r="J240" s="193"/>
      <c r="K240" s="193"/>
      <c r="L240" s="197"/>
      <c r="M240" s="198"/>
      <c r="N240" s="199"/>
      <c r="O240" s="199"/>
      <c r="P240" s="199"/>
      <c r="Q240" s="199"/>
      <c r="R240" s="199"/>
      <c r="S240" s="199"/>
      <c r="T240" s="200"/>
      <c r="AT240" s="201" t="s">
        <v>141</v>
      </c>
      <c r="AU240" s="201" t="s">
        <v>82</v>
      </c>
      <c r="AV240" s="13" t="s">
        <v>82</v>
      </c>
      <c r="AW240" s="13" t="s">
        <v>32</v>
      </c>
      <c r="AX240" s="13" t="s">
        <v>80</v>
      </c>
      <c r="AY240" s="201" t="s">
        <v>130</v>
      </c>
    </row>
    <row r="241" spans="1:65" s="2" customFormat="1" ht="24.2" customHeight="1">
      <c r="A241" s="30"/>
      <c r="B241" s="31"/>
      <c r="C241" s="176" t="s">
        <v>306</v>
      </c>
      <c r="D241" s="176" t="s">
        <v>132</v>
      </c>
      <c r="E241" s="177" t="s">
        <v>307</v>
      </c>
      <c r="F241" s="178" t="s">
        <v>308</v>
      </c>
      <c r="G241" s="179" t="s">
        <v>135</v>
      </c>
      <c r="H241" s="180">
        <v>100</v>
      </c>
      <c r="I241" s="181">
        <v>82.1</v>
      </c>
      <c r="J241" s="181">
        <f>ROUND(I241*H241,2)</f>
        <v>8210</v>
      </c>
      <c r="K241" s="178" t="s">
        <v>136</v>
      </c>
      <c r="L241" s="35"/>
      <c r="M241" s="182" t="s">
        <v>1</v>
      </c>
      <c r="N241" s="183" t="s">
        <v>40</v>
      </c>
      <c r="O241" s="184">
        <v>0.114</v>
      </c>
      <c r="P241" s="184">
        <f>O241*H241</f>
        <v>11.4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86" t="s">
        <v>137</v>
      </c>
      <c r="AT241" s="186" t="s">
        <v>132</v>
      </c>
      <c r="AU241" s="186" t="s">
        <v>82</v>
      </c>
      <c r="AY241" s="16" t="s">
        <v>130</v>
      </c>
      <c r="BE241" s="187">
        <f>IF(N241="základní",J241,0)</f>
        <v>8210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6" t="s">
        <v>80</v>
      </c>
      <c r="BK241" s="187">
        <f>ROUND(I241*H241,2)</f>
        <v>8210</v>
      </c>
      <c r="BL241" s="16" t="s">
        <v>137</v>
      </c>
      <c r="BM241" s="186" t="s">
        <v>309</v>
      </c>
    </row>
    <row r="242" spans="1:65" s="2" customFormat="1" ht="19.5">
      <c r="A242" s="30"/>
      <c r="B242" s="31"/>
      <c r="C242" s="32"/>
      <c r="D242" s="188" t="s">
        <v>139</v>
      </c>
      <c r="E242" s="32"/>
      <c r="F242" s="189" t="s">
        <v>310</v>
      </c>
      <c r="G242" s="32"/>
      <c r="H242" s="32"/>
      <c r="I242" s="32"/>
      <c r="J242" s="32"/>
      <c r="K242" s="32"/>
      <c r="L242" s="35"/>
      <c r="M242" s="190"/>
      <c r="N242" s="191"/>
      <c r="O242" s="67"/>
      <c r="P242" s="67"/>
      <c r="Q242" s="67"/>
      <c r="R242" s="67"/>
      <c r="S242" s="67"/>
      <c r="T242" s="68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T242" s="16" t="s">
        <v>139</v>
      </c>
      <c r="AU242" s="16" t="s">
        <v>82</v>
      </c>
    </row>
    <row r="243" spans="1:65" s="13" customFormat="1" ht="11.25">
      <c r="B243" s="192"/>
      <c r="C243" s="193"/>
      <c r="D243" s="188" t="s">
        <v>141</v>
      </c>
      <c r="E243" s="194" t="s">
        <v>1</v>
      </c>
      <c r="F243" s="195" t="s">
        <v>311</v>
      </c>
      <c r="G243" s="193"/>
      <c r="H243" s="196">
        <v>100</v>
      </c>
      <c r="I243" s="193"/>
      <c r="J243" s="193"/>
      <c r="K243" s="193"/>
      <c r="L243" s="197"/>
      <c r="M243" s="198"/>
      <c r="N243" s="199"/>
      <c r="O243" s="199"/>
      <c r="P243" s="199"/>
      <c r="Q243" s="199"/>
      <c r="R243" s="199"/>
      <c r="S243" s="199"/>
      <c r="T243" s="200"/>
      <c r="AT243" s="201" t="s">
        <v>141</v>
      </c>
      <c r="AU243" s="201" t="s">
        <v>82</v>
      </c>
      <c r="AV243" s="13" t="s">
        <v>82</v>
      </c>
      <c r="AW243" s="13" t="s">
        <v>32</v>
      </c>
      <c r="AX243" s="13" t="s">
        <v>80</v>
      </c>
      <c r="AY243" s="201" t="s">
        <v>130</v>
      </c>
    </row>
    <row r="244" spans="1:65" s="2" customFormat="1" ht="24.2" customHeight="1">
      <c r="A244" s="30"/>
      <c r="B244" s="31"/>
      <c r="C244" s="176" t="s">
        <v>312</v>
      </c>
      <c r="D244" s="176" t="s">
        <v>132</v>
      </c>
      <c r="E244" s="177" t="s">
        <v>313</v>
      </c>
      <c r="F244" s="178" t="s">
        <v>314</v>
      </c>
      <c r="G244" s="179" t="s">
        <v>135</v>
      </c>
      <c r="H244" s="180">
        <v>105</v>
      </c>
      <c r="I244" s="181">
        <v>21.48</v>
      </c>
      <c r="J244" s="181">
        <f>ROUND(I244*H244,2)</f>
        <v>2255.4</v>
      </c>
      <c r="K244" s="178" t="s">
        <v>136</v>
      </c>
      <c r="L244" s="35"/>
      <c r="M244" s="182" t="s">
        <v>1</v>
      </c>
      <c r="N244" s="183" t="s">
        <v>40</v>
      </c>
      <c r="O244" s="184">
        <v>5.8000000000000003E-2</v>
      </c>
      <c r="P244" s="184">
        <f>O244*H244</f>
        <v>6.0900000000000007</v>
      </c>
      <c r="Q244" s="184">
        <v>0</v>
      </c>
      <c r="R244" s="184">
        <f>Q244*H244</f>
        <v>0</v>
      </c>
      <c r="S244" s="184">
        <v>0</v>
      </c>
      <c r="T244" s="185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86" t="s">
        <v>137</v>
      </c>
      <c r="AT244" s="186" t="s">
        <v>132</v>
      </c>
      <c r="AU244" s="186" t="s">
        <v>82</v>
      </c>
      <c r="AY244" s="16" t="s">
        <v>130</v>
      </c>
      <c r="BE244" s="187">
        <f>IF(N244="základní",J244,0)</f>
        <v>2255.4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6" t="s">
        <v>80</v>
      </c>
      <c r="BK244" s="187">
        <f>ROUND(I244*H244,2)</f>
        <v>2255.4</v>
      </c>
      <c r="BL244" s="16" t="s">
        <v>137</v>
      </c>
      <c r="BM244" s="186" t="s">
        <v>315</v>
      </c>
    </row>
    <row r="245" spans="1:65" s="2" customFormat="1" ht="19.5">
      <c r="A245" s="30"/>
      <c r="B245" s="31"/>
      <c r="C245" s="32"/>
      <c r="D245" s="188" t="s">
        <v>139</v>
      </c>
      <c r="E245" s="32"/>
      <c r="F245" s="189" t="s">
        <v>316</v>
      </c>
      <c r="G245" s="32"/>
      <c r="H245" s="32"/>
      <c r="I245" s="32"/>
      <c r="J245" s="32"/>
      <c r="K245" s="32"/>
      <c r="L245" s="35"/>
      <c r="M245" s="190"/>
      <c r="N245" s="191"/>
      <c r="O245" s="67"/>
      <c r="P245" s="67"/>
      <c r="Q245" s="67"/>
      <c r="R245" s="67"/>
      <c r="S245" s="67"/>
      <c r="T245" s="68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6" t="s">
        <v>139</v>
      </c>
      <c r="AU245" s="16" t="s">
        <v>82</v>
      </c>
    </row>
    <row r="246" spans="1:65" s="13" customFormat="1" ht="11.25">
      <c r="B246" s="192"/>
      <c r="C246" s="193"/>
      <c r="D246" s="188" t="s">
        <v>141</v>
      </c>
      <c r="E246" s="194" t="s">
        <v>1</v>
      </c>
      <c r="F246" s="195" t="s">
        <v>300</v>
      </c>
      <c r="G246" s="193"/>
      <c r="H246" s="196">
        <v>105</v>
      </c>
      <c r="I246" s="193"/>
      <c r="J246" s="193"/>
      <c r="K246" s="193"/>
      <c r="L246" s="197"/>
      <c r="M246" s="198"/>
      <c r="N246" s="199"/>
      <c r="O246" s="199"/>
      <c r="P246" s="199"/>
      <c r="Q246" s="199"/>
      <c r="R246" s="199"/>
      <c r="S246" s="199"/>
      <c r="T246" s="200"/>
      <c r="AT246" s="201" t="s">
        <v>141</v>
      </c>
      <c r="AU246" s="201" t="s">
        <v>82</v>
      </c>
      <c r="AV246" s="13" t="s">
        <v>82</v>
      </c>
      <c r="AW246" s="13" t="s">
        <v>32</v>
      </c>
      <c r="AX246" s="13" t="s">
        <v>80</v>
      </c>
      <c r="AY246" s="201" t="s">
        <v>130</v>
      </c>
    </row>
    <row r="247" spans="1:65" s="2" customFormat="1" ht="16.5" customHeight="1">
      <c r="A247" s="30"/>
      <c r="B247" s="31"/>
      <c r="C247" s="212" t="s">
        <v>317</v>
      </c>
      <c r="D247" s="212" t="s">
        <v>289</v>
      </c>
      <c r="E247" s="213" t="s">
        <v>318</v>
      </c>
      <c r="F247" s="214" t="s">
        <v>319</v>
      </c>
      <c r="G247" s="215" t="s">
        <v>320</v>
      </c>
      <c r="H247" s="216">
        <v>1.575</v>
      </c>
      <c r="I247" s="217">
        <v>96.4</v>
      </c>
      <c r="J247" s="217">
        <f>ROUND(I247*H247,2)</f>
        <v>151.83000000000001</v>
      </c>
      <c r="K247" s="214" t="s">
        <v>136</v>
      </c>
      <c r="L247" s="218"/>
      <c r="M247" s="219" t="s">
        <v>1</v>
      </c>
      <c r="N247" s="220" t="s">
        <v>40</v>
      </c>
      <c r="O247" s="184">
        <v>0</v>
      </c>
      <c r="P247" s="184">
        <f>O247*H247</f>
        <v>0</v>
      </c>
      <c r="Q247" s="184">
        <v>1E-3</v>
      </c>
      <c r="R247" s="184">
        <f>Q247*H247</f>
        <v>1.575E-3</v>
      </c>
      <c r="S247" s="184">
        <v>0</v>
      </c>
      <c r="T247" s="185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86" t="s">
        <v>179</v>
      </c>
      <c r="AT247" s="186" t="s">
        <v>289</v>
      </c>
      <c r="AU247" s="186" t="s">
        <v>82</v>
      </c>
      <c r="AY247" s="16" t="s">
        <v>130</v>
      </c>
      <c r="BE247" s="187">
        <f>IF(N247="základní",J247,0)</f>
        <v>151.83000000000001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6" t="s">
        <v>80</v>
      </c>
      <c r="BK247" s="187">
        <f>ROUND(I247*H247,2)</f>
        <v>151.83000000000001</v>
      </c>
      <c r="BL247" s="16" t="s">
        <v>137</v>
      </c>
      <c r="BM247" s="186" t="s">
        <v>321</v>
      </c>
    </row>
    <row r="248" spans="1:65" s="2" customFormat="1" ht="11.25">
      <c r="A248" s="30"/>
      <c r="B248" s="31"/>
      <c r="C248" s="32"/>
      <c r="D248" s="188" t="s">
        <v>139</v>
      </c>
      <c r="E248" s="32"/>
      <c r="F248" s="189" t="s">
        <v>319</v>
      </c>
      <c r="G248" s="32"/>
      <c r="H248" s="32"/>
      <c r="I248" s="32"/>
      <c r="J248" s="32"/>
      <c r="K248" s="32"/>
      <c r="L248" s="35"/>
      <c r="M248" s="190"/>
      <c r="N248" s="191"/>
      <c r="O248" s="67"/>
      <c r="P248" s="67"/>
      <c r="Q248" s="67"/>
      <c r="R248" s="67"/>
      <c r="S248" s="67"/>
      <c r="T248" s="68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T248" s="16" t="s">
        <v>139</v>
      </c>
      <c r="AU248" s="16" t="s">
        <v>82</v>
      </c>
    </row>
    <row r="249" spans="1:65" s="13" customFormat="1" ht="11.25">
      <c r="B249" s="192"/>
      <c r="C249" s="193"/>
      <c r="D249" s="188" t="s">
        <v>141</v>
      </c>
      <c r="E249" s="194" t="s">
        <v>1</v>
      </c>
      <c r="F249" s="195" t="s">
        <v>322</v>
      </c>
      <c r="G249" s="193"/>
      <c r="H249" s="196">
        <v>105</v>
      </c>
      <c r="I249" s="193"/>
      <c r="J249" s="193"/>
      <c r="K249" s="193"/>
      <c r="L249" s="197"/>
      <c r="M249" s="198"/>
      <c r="N249" s="199"/>
      <c r="O249" s="199"/>
      <c r="P249" s="199"/>
      <c r="Q249" s="199"/>
      <c r="R249" s="199"/>
      <c r="S249" s="199"/>
      <c r="T249" s="200"/>
      <c r="AT249" s="201" t="s">
        <v>141</v>
      </c>
      <c r="AU249" s="201" t="s">
        <v>82</v>
      </c>
      <c r="AV249" s="13" t="s">
        <v>82</v>
      </c>
      <c r="AW249" s="13" t="s">
        <v>32</v>
      </c>
      <c r="AX249" s="13" t="s">
        <v>80</v>
      </c>
      <c r="AY249" s="201" t="s">
        <v>130</v>
      </c>
    </row>
    <row r="250" spans="1:65" s="13" customFormat="1" ht="11.25">
      <c r="B250" s="192"/>
      <c r="C250" s="193"/>
      <c r="D250" s="188" t="s">
        <v>141</v>
      </c>
      <c r="E250" s="193"/>
      <c r="F250" s="195" t="s">
        <v>323</v>
      </c>
      <c r="G250" s="193"/>
      <c r="H250" s="196">
        <v>1.575</v>
      </c>
      <c r="I250" s="193"/>
      <c r="J250" s="193"/>
      <c r="K250" s="193"/>
      <c r="L250" s="197"/>
      <c r="M250" s="198"/>
      <c r="N250" s="199"/>
      <c r="O250" s="199"/>
      <c r="P250" s="199"/>
      <c r="Q250" s="199"/>
      <c r="R250" s="199"/>
      <c r="S250" s="199"/>
      <c r="T250" s="200"/>
      <c r="AT250" s="201" t="s">
        <v>141</v>
      </c>
      <c r="AU250" s="201" t="s">
        <v>82</v>
      </c>
      <c r="AV250" s="13" t="s">
        <v>82</v>
      </c>
      <c r="AW250" s="13" t="s">
        <v>4</v>
      </c>
      <c r="AX250" s="13" t="s">
        <v>80</v>
      </c>
      <c r="AY250" s="201" t="s">
        <v>130</v>
      </c>
    </row>
    <row r="251" spans="1:65" s="12" customFormat="1" ht="22.9" customHeight="1">
      <c r="B251" s="161"/>
      <c r="C251" s="162"/>
      <c r="D251" s="163" t="s">
        <v>74</v>
      </c>
      <c r="E251" s="174" t="s">
        <v>82</v>
      </c>
      <c r="F251" s="174" t="s">
        <v>324</v>
      </c>
      <c r="G251" s="162"/>
      <c r="H251" s="162"/>
      <c r="I251" s="162"/>
      <c r="J251" s="175">
        <f>BK251</f>
        <v>15337.619999999999</v>
      </c>
      <c r="K251" s="162"/>
      <c r="L251" s="166"/>
      <c r="M251" s="167"/>
      <c r="N251" s="168"/>
      <c r="O251" s="168"/>
      <c r="P251" s="169">
        <f>SUM(P252:P260)</f>
        <v>4.6367060000000002</v>
      </c>
      <c r="Q251" s="168"/>
      <c r="R251" s="169">
        <f>SUM(R252:R260)</f>
        <v>6.4939711158421991</v>
      </c>
      <c r="S251" s="168"/>
      <c r="T251" s="170">
        <f>SUM(T252:T260)</f>
        <v>0</v>
      </c>
      <c r="AR251" s="171" t="s">
        <v>80</v>
      </c>
      <c r="AT251" s="172" t="s">
        <v>74</v>
      </c>
      <c r="AU251" s="172" t="s">
        <v>80</v>
      </c>
      <c r="AY251" s="171" t="s">
        <v>130</v>
      </c>
      <c r="BK251" s="173">
        <f>SUM(BK252:BK260)</f>
        <v>15337.619999999999</v>
      </c>
    </row>
    <row r="252" spans="1:65" s="2" customFormat="1" ht="16.5" customHeight="1">
      <c r="A252" s="30"/>
      <c r="B252" s="31"/>
      <c r="C252" s="176" t="s">
        <v>325</v>
      </c>
      <c r="D252" s="176" t="s">
        <v>132</v>
      </c>
      <c r="E252" s="177" t="s">
        <v>326</v>
      </c>
      <c r="F252" s="178" t="s">
        <v>327</v>
      </c>
      <c r="G252" s="179" t="s">
        <v>166</v>
      </c>
      <c r="H252" s="180">
        <v>2.4</v>
      </c>
      <c r="I252" s="181">
        <v>2997.62</v>
      </c>
      <c r="J252" s="181">
        <f>ROUND(I252*H252,2)</f>
        <v>7194.29</v>
      </c>
      <c r="K252" s="178" t="s">
        <v>136</v>
      </c>
      <c r="L252" s="35"/>
      <c r="M252" s="182" t="s">
        <v>1</v>
      </c>
      <c r="N252" s="183" t="s">
        <v>40</v>
      </c>
      <c r="O252" s="184">
        <v>0.58399999999999996</v>
      </c>
      <c r="P252" s="184">
        <f>O252*H252</f>
        <v>1.4016</v>
      </c>
      <c r="Q252" s="184">
        <v>2.2563422040000001</v>
      </c>
      <c r="R252" s="184">
        <f>Q252*H252</f>
        <v>5.4152212895999998</v>
      </c>
      <c r="S252" s="184">
        <v>0</v>
      </c>
      <c r="T252" s="185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86" t="s">
        <v>137</v>
      </c>
      <c r="AT252" s="186" t="s">
        <v>132</v>
      </c>
      <c r="AU252" s="186" t="s">
        <v>82</v>
      </c>
      <c r="AY252" s="16" t="s">
        <v>130</v>
      </c>
      <c r="BE252" s="187">
        <f>IF(N252="základní",J252,0)</f>
        <v>7194.29</v>
      </c>
      <c r="BF252" s="187">
        <f>IF(N252="snížená",J252,0)</f>
        <v>0</v>
      </c>
      <c r="BG252" s="187">
        <f>IF(N252="zákl. přenesená",J252,0)</f>
        <v>0</v>
      </c>
      <c r="BH252" s="187">
        <f>IF(N252="sníž. přenesená",J252,0)</f>
        <v>0</v>
      </c>
      <c r="BI252" s="187">
        <f>IF(N252="nulová",J252,0)</f>
        <v>0</v>
      </c>
      <c r="BJ252" s="16" t="s">
        <v>80</v>
      </c>
      <c r="BK252" s="187">
        <f>ROUND(I252*H252,2)</f>
        <v>7194.29</v>
      </c>
      <c r="BL252" s="16" t="s">
        <v>137</v>
      </c>
      <c r="BM252" s="186" t="s">
        <v>328</v>
      </c>
    </row>
    <row r="253" spans="1:65" s="2" customFormat="1" ht="19.5">
      <c r="A253" s="30"/>
      <c r="B253" s="31"/>
      <c r="C253" s="32"/>
      <c r="D253" s="188" t="s">
        <v>139</v>
      </c>
      <c r="E253" s="32"/>
      <c r="F253" s="189" t="s">
        <v>329</v>
      </c>
      <c r="G253" s="32"/>
      <c r="H253" s="32"/>
      <c r="I253" s="32"/>
      <c r="J253" s="32"/>
      <c r="K253" s="32"/>
      <c r="L253" s="35"/>
      <c r="M253" s="190"/>
      <c r="N253" s="191"/>
      <c r="O253" s="67"/>
      <c r="P253" s="67"/>
      <c r="Q253" s="67"/>
      <c r="R253" s="67"/>
      <c r="S253" s="67"/>
      <c r="T253" s="68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T253" s="16" t="s">
        <v>139</v>
      </c>
      <c r="AU253" s="16" t="s">
        <v>82</v>
      </c>
    </row>
    <row r="254" spans="1:65" s="13" customFormat="1" ht="11.25">
      <c r="B254" s="192"/>
      <c r="C254" s="193"/>
      <c r="D254" s="188" t="s">
        <v>141</v>
      </c>
      <c r="E254" s="194" t="s">
        <v>1</v>
      </c>
      <c r="F254" s="195" t="s">
        <v>330</v>
      </c>
      <c r="G254" s="193"/>
      <c r="H254" s="196">
        <v>2.4</v>
      </c>
      <c r="I254" s="193"/>
      <c r="J254" s="193"/>
      <c r="K254" s="193"/>
      <c r="L254" s="197"/>
      <c r="M254" s="198"/>
      <c r="N254" s="199"/>
      <c r="O254" s="199"/>
      <c r="P254" s="199"/>
      <c r="Q254" s="199"/>
      <c r="R254" s="199"/>
      <c r="S254" s="199"/>
      <c r="T254" s="200"/>
      <c r="AT254" s="201" t="s">
        <v>141</v>
      </c>
      <c r="AU254" s="201" t="s">
        <v>82</v>
      </c>
      <c r="AV254" s="13" t="s">
        <v>82</v>
      </c>
      <c r="AW254" s="13" t="s">
        <v>32</v>
      </c>
      <c r="AX254" s="13" t="s">
        <v>80</v>
      </c>
      <c r="AY254" s="201" t="s">
        <v>130</v>
      </c>
    </row>
    <row r="255" spans="1:65" s="2" customFormat="1" ht="16.5" customHeight="1">
      <c r="A255" s="30"/>
      <c r="B255" s="31"/>
      <c r="C255" s="176" t="s">
        <v>331</v>
      </c>
      <c r="D255" s="176" t="s">
        <v>132</v>
      </c>
      <c r="E255" s="177" t="s">
        <v>332</v>
      </c>
      <c r="F255" s="178" t="s">
        <v>333</v>
      </c>
      <c r="G255" s="179" t="s">
        <v>258</v>
      </c>
      <c r="H255" s="180">
        <v>0.126</v>
      </c>
      <c r="I255" s="181">
        <v>47917.62</v>
      </c>
      <c r="J255" s="181">
        <f>ROUND(I255*H255,2)</f>
        <v>6037.62</v>
      </c>
      <c r="K255" s="178" t="s">
        <v>136</v>
      </c>
      <c r="L255" s="35"/>
      <c r="M255" s="182" t="s">
        <v>1</v>
      </c>
      <c r="N255" s="183" t="s">
        <v>40</v>
      </c>
      <c r="O255" s="184">
        <v>15.231</v>
      </c>
      <c r="P255" s="184">
        <f>O255*H255</f>
        <v>1.919106</v>
      </c>
      <c r="Q255" s="184">
        <v>1.0627727796999999</v>
      </c>
      <c r="R255" s="184">
        <f>Q255*H255</f>
        <v>0.13390937024219998</v>
      </c>
      <c r="S255" s="184">
        <v>0</v>
      </c>
      <c r="T255" s="185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86" t="s">
        <v>137</v>
      </c>
      <c r="AT255" s="186" t="s">
        <v>132</v>
      </c>
      <c r="AU255" s="186" t="s">
        <v>82</v>
      </c>
      <c r="AY255" s="16" t="s">
        <v>130</v>
      </c>
      <c r="BE255" s="187">
        <f>IF(N255="základní",J255,0)</f>
        <v>6037.62</v>
      </c>
      <c r="BF255" s="187">
        <f>IF(N255="snížená",J255,0)</f>
        <v>0</v>
      </c>
      <c r="BG255" s="187">
        <f>IF(N255="zákl. přenesená",J255,0)</f>
        <v>0</v>
      </c>
      <c r="BH255" s="187">
        <f>IF(N255="sníž. přenesená",J255,0)</f>
        <v>0</v>
      </c>
      <c r="BI255" s="187">
        <f>IF(N255="nulová",J255,0)</f>
        <v>0</v>
      </c>
      <c r="BJ255" s="16" t="s">
        <v>80</v>
      </c>
      <c r="BK255" s="187">
        <f>ROUND(I255*H255,2)</f>
        <v>6037.62</v>
      </c>
      <c r="BL255" s="16" t="s">
        <v>137</v>
      </c>
      <c r="BM255" s="186" t="s">
        <v>334</v>
      </c>
    </row>
    <row r="256" spans="1:65" s="2" customFormat="1" ht="11.25">
      <c r="A256" s="30"/>
      <c r="B256" s="31"/>
      <c r="C256" s="32"/>
      <c r="D256" s="188" t="s">
        <v>139</v>
      </c>
      <c r="E256" s="32"/>
      <c r="F256" s="189" t="s">
        <v>335</v>
      </c>
      <c r="G256" s="32"/>
      <c r="H256" s="32"/>
      <c r="I256" s="32"/>
      <c r="J256" s="32"/>
      <c r="K256" s="32"/>
      <c r="L256" s="35"/>
      <c r="M256" s="190"/>
      <c r="N256" s="191"/>
      <c r="O256" s="67"/>
      <c r="P256" s="67"/>
      <c r="Q256" s="67"/>
      <c r="R256" s="67"/>
      <c r="S256" s="67"/>
      <c r="T256" s="68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T256" s="16" t="s">
        <v>139</v>
      </c>
      <c r="AU256" s="16" t="s">
        <v>82</v>
      </c>
    </row>
    <row r="257" spans="1:65" s="13" customFormat="1" ht="11.25">
      <c r="B257" s="192"/>
      <c r="C257" s="193"/>
      <c r="D257" s="188" t="s">
        <v>141</v>
      </c>
      <c r="E257" s="194" t="s">
        <v>1</v>
      </c>
      <c r="F257" s="195" t="s">
        <v>336</v>
      </c>
      <c r="G257" s="193"/>
      <c r="H257" s="196">
        <v>0.126</v>
      </c>
      <c r="I257" s="193"/>
      <c r="J257" s="193"/>
      <c r="K257" s="193"/>
      <c r="L257" s="197"/>
      <c r="M257" s="198"/>
      <c r="N257" s="199"/>
      <c r="O257" s="199"/>
      <c r="P257" s="199"/>
      <c r="Q257" s="199"/>
      <c r="R257" s="199"/>
      <c r="S257" s="199"/>
      <c r="T257" s="200"/>
      <c r="AT257" s="201" t="s">
        <v>141</v>
      </c>
      <c r="AU257" s="201" t="s">
        <v>82</v>
      </c>
      <c r="AV257" s="13" t="s">
        <v>82</v>
      </c>
      <c r="AW257" s="13" t="s">
        <v>32</v>
      </c>
      <c r="AX257" s="13" t="s">
        <v>80</v>
      </c>
      <c r="AY257" s="201" t="s">
        <v>130</v>
      </c>
    </row>
    <row r="258" spans="1:65" s="2" customFormat="1" ht="33" customHeight="1">
      <c r="A258" s="30"/>
      <c r="B258" s="31"/>
      <c r="C258" s="176" t="s">
        <v>337</v>
      </c>
      <c r="D258" s="176" t="s">
        <v>132</v>
      </c>
      <c r="E258" s="177" t="s">
        <v>338</v>
      </c>
      <c r="F258" s="178" t="s">
        <v>339</v>
      </c>
      <c r="G258" s="179" t="s">
        <v>135</v>
      </c>
      <c r="H258" s="180">
        <v>1.4</v>
      </c>
      <c r="I258" s="181">
        <v>1504.08</v>
      </c>
      <c r="J258" s="181">
        <f>ROUND(I258*H258,2)</f>
        <v>2105.71</v>
      </c>
      <c r="K258" s="178" t="s">
        <v>136</v>
      </c>
      <c r="L258" s="35"/>
      <c r="M258" s="182" t="s">
        <v>1</v>
      </c>
      <c r="N258" s="183" t="s">
        <v>40</v>
      </c>
      <c r="O258" s="184">
        <v>0.94</v>
      </c>
      <c r="P258" s="184">
        <f>O258*H258</f>
        <v>1.3159999999999998</v>
      </c>
      <c r="Q258" s="184">
        <v>0.67488603999999996</v>
      </c>
      <c r="R258" s="184">
        <f>Q258*H258</f>
        <v>0.94484045599999988</v>
      </c>
      <c r="S258" s="184">
        <v>0</v>
      </c>
      <c r="T258" s="185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86" t="s">
        <v>137</v>
      </c>
      <c r="AT258" s="186" t="s">
        <v>132</v>
      </c>
      <c r="AU258" s="186" t="s">
        <v>82</v>
      </c>
      <c r="AY258" s="16" t="s">
        <v>130</v>
      </c>
      <c r="BE258" s="187">
        <f>IF(N258="základní",J258,0)</f>
        <v>2105.71</v>
      </c>
      <c r="BF258" s="187">
        <f>IF(N258="snížená",J258,0)</f>
        <v>0</v>
      </c>
      <c r="BG258" s="187">
        <f>IF(N258="zákl. přenesená",J258,0)</f>
        <v>0</v>
      </c>
      <c r="BH258" s="187">
        <f>IF(N258="sníž. přenesená",J258,0)</f>
        <v>0</v>
      </c>
      <c r="BI258" s="187">
        <f>IF(N258="nulová",J258,0)</f>
        <v>0</v>
      </c>
      <c r="BJ258" s="16" t="s">
        <v>80</v>
      </c>
      <c r="BK258" s="187">
        <f>ROUND(I258*H258,2)</f>
        <v>2105.71</v>
      </c>
      <c r="BL258" s="16" t="s">
        <v>137</v>
      </c>
      <c r="BM258" s="186" t="s">
        <v>340</v>
      </c>
    </row>
    <row r="259" spans="1:65" s="2" customFormat="1" ht="29.25">
      <c r="A259" s="30"/>
      <c r="B259" s="31"/>
      <c r="C259" s="32"/>
      <c r="D259" s="188" t="s">
        <v>139</v>
      </c>
      <c r="E259" s="32"/>
      <c r="F259" s="189" t="s">
        <v>341</v>
      </c>
      <c r="G259" s="32"/>
      <c r="H259" s="32"/>
      <c r="I259" s="32"/>
      <c r="J259" s="32"/>
      <c r="K259" s="32"/>
      <c r="L259" s="35"/>
      <c r="M259" s="190"/>
      <c r="N259" s="191"/>
      <c r="O259" s="67"/>
      <c r="P259" s="67"/>
      <c r="Q259" s="67"/>
      <c r="R259" s="67"/>
      <c r="S259" s="67"/>
      <c r="T259" s="68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6" t="s">
        <v>139</v>
      </c>
      <c r="AU259" s="16" t="s">
        <v>82</v>
      </c>
    </row>
    <row r="260" spans="1:65" s="13" customFormat="1" ht="11.25">
      <c r="B260" s="192"/>
      <c r="C260" s="193"/>
      <c r="D260" s="188" t="s">
        <v>141</v>
      </c>
      <c r="E260" s="194" t="s">
        <v>1</v>
      </c>
      <c r="F260" s="195" t="s">
        <v>342</v>
      </c>
      <c r="G260" s="193"/>
      <c r="H260" s="196">
        <v>1.4</v>
      </c>
      <c r="I260" s="193"/>
      <c r="J260" s="193"/>
      <c r="K260" s="193"/>
      <c r="L260" s="197"/>
      <c r="M260" s="198"/>
      <c r="N260" s="199"/>
      <c r="O260" s="199"/>
      <c r="P260" s="199"/>
      <c r="Q260" s="199"/>
      <c r="R260" s="199"/>
      <c r="S260" s="199"/>
      <c r="T260" s="200"/>
      <c r="AT260" s="201" t="s">
        <v>141</v>
      </c>
      <c r="AU260" s="201" t="s">
        <v>82</v>
      </c>
      <c r="AV260" s="13" t="s">
        <v>82</v>
      </c>
      <c r="AW260" s="13" t="s">
        <v>32</v>
      </c>
      <c r="AX260" s="13" t="s">
        <v>80</v>
      </c>
      <c r="AY260" s="201" t="s">
        <v>130</v>
      </c>
    </row>
    <row r="261" spans="1:65" s="12" customFormat="1" ht="22.9" customHeight="1">
      <c r="B261" s="161"/>
      <c r="C261" s="162"/>
      <c r="D261" s="163" t="s">
        <v>74</v>
      </c>
      <c r="E261" s="174" t="s">
        <v>157</v>
      </c>
      <c r="F261" s="174" t="s">
        <v>343</v>
      </c>
      <c r="G261" s="162"/>
      <c r="H261" s="162"/>
      <c r="I261" s="162"/>
      <c r="J261" s="175">
        <f>BK261</f>
        <v>7611.53</v>
      </c>
      <c r="K261" s="162"/>
      <c r="L261" s="166"/>
      <c r="M261" s="167"/>
      <c r="N261" s="168"/>
      <c r="O261" s="168"/>
      <c r="P261" s="169">
        <f>SUM(P262:P270)</f>
        <v>4.62704</v>
      </c>
      <c r="Q261" s="168"/>
      <c r="R261" s="169">
        <f>SUM(R262:R270)</f>
        <v>1.3392000000000002</v>
      </c>
      <c r="S261" s="168"/>
      <c r="T261" s="170">
        <f>SUM(T262:T270)</f>
        <v>0</v>
      </c>
      <c r="AR261" s="171" t="s">
        <v>80</v>
      </c>
      <c r="AT261" s="172" t="s">
        <v>74</v>
      </c>
      <c r="AU261" s="172" t="s">
        <v>80</v>
      </c>
      <c r="AY261" s="171" t="s">
        <v>130</v>
      </c>
      <c r="BK261" s="173">
        <f>SUM(BK262:BK270)</f>
        <v>7611.53</v>
      </c>
    </row>
    <row r="262" spans="1:65" s="2" customFormat="1" ht="16.5" customHeight="1">
      <c r="A262" s="30"/>
      <c r="B262" s="31"/>
      <c r="C262" s="176" t="s">
        <v>344</v>
      </c>
      <c r="D262" s="176" t="s">
        <v>132</v>
      </c>
      <c r="E262" s="177" t="s">
        <v>345</v>
      </c>
      <c r="F262" s="178" t="s">
        <v>346</v>
      </c>
      <c r="G262" s="179" t="s">
        <v>135</v>
      </c>
      <c r="H262" s="180">
        <v>23.44</v>
      </c>
      <c r="I262" s="181">
        <v>169.51</v>
      </c>
      <c r="J262" s="181">
        <f>ROUND(I262*H262,2)</f>
        <v>3973.31</v>
      </c>
      <c r="K262" s="178" t="s">
        <v>136</v>
      </c>
      <c r="L262" s="35"/>
      <c r="M262" s="182" t="s">
        <v>1</v>
      </c>
      <c r="N262" s="183" t="s">
        <v>40</v>
      </c>
      <c r="O262" s="184">
        <v>2.5999999999999999E-2</v>
      </c>
      <c r="P262" s="184">
        <f>O262*H262</f>
        <v>0.60943999999999998</v>
      </c>
      <c r="Q262" s="184">
        <v>0</v>
      </c>
      <c r="R262" s="184">
        <f>Q262*H262</f>
        <v>0</v>
      </c>
      <c r="S262" s="184">
        <v>0</v>
      </c>
      <c r="T262" s="185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86" t="s">
        <v>137</v>
      </c>
      <c r="AT262" s="186" t="s">
        <v>132</v>
      </c>
      <c r="AU262" s="186" t="s">
        <v>82</v>
      </c>
      <c r="AY262" s="16" t="s">
        <v>130</v>
      </c>
      <c r="BE262" s="187">
        <f>IF(N262="základní",J262,0)</f>
        <v>3973.31</v>
      </c>
      <c r="BF262" s="187">
        <f>IF(N262="snížená",J262,0)</f>
        <v>0</v>
      </c>
      <c r="BG262" s="187">
        <f>IF(N262="zákl. přenesená",J262,0)</f>
        <v>0</v>
      </c>
      <c r="BH262" s="187">
        <f>IF(N262="sníž. přenesená",J262,0)</f>
        <v>0</v>
      </c>
      <c r="BI262" s="187">
        <f>IF(N262="nulová",J262,0)</f>
        <v>0</v>
      </c>
      <c r="BJ262" s="16" t="s">
        <v>80</v>
      </c>
      <c r="BK262" s="187">
        <f>ROUND(I262*H262,2)</f>
        <v>3973.31</v>
      </c>
      <c r="BL262" s="16" t="s">
        <v>137</v>
      </c>
      <c r="BM262" s="186" t="s">
        <v>347</v>
      </c>
    </row>
    <row r="263" spans="1:65" s="2" customFormat="1" ht="19.5">
      <c r="A263" s="30"/>
      <c r="B263" s="31"/>
      <c r="C263" s="32"/>
      <c r="D263" s="188" t="s">
        <v>139</v>
      </c>
      <c r="E263" s="32"/>
      <c r="F263" s="189" t="s">
        <v>348</v>
      </c>
      <c r="G263" s="32"/>
      <c r="H263" s="32"/>
      <c r="I263" s="32"/>
      <c r="J263" s="32"/>
      <c r="K263" s="32"/>
      <c r="L263" s="35"/>
      <c r="M263" s="190"/>
      <c r="N263" s="191"/>
      <c r="O263" s="67"/>
      <c r="P263" s="67"/>
      <c r="Q263" s="67"/>
      <c r="R263" s="67"/>
      <c r="S263" s="67"/>
      <c r="T263" s="68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T263" s="16" t="s">
        <v>139</v>
      </c>
      <c r="AU263" s="16" t="s">
        <v>82</v>
      </c>
    </row>
    <row r="264" spans="1:65" s="13" customFormat="1" ht="11.25">
      <c r="B264" s="192"/>
      <c r="C264" s="193"/>
      <c r="D264" s="188" t="s">
        <v>141</v>
      </c>
      <c r="E264" s="194" t="s">
        <v>1</v>
      </c>
      <c r="F264" s="195" t="s">
        <v>349</v>
      </c>
      <c r="G264" s="193"/>
      <c r="H264" s="196">
        <v>23.44</v>
      </c>
      <c r="I264" s="193"/>
      <c r="J264" s="193"/>
      <c r="K264" s="193"/>
      <c r="L264" s="197"/>
      <c r="M264" s="198"/>
      <c r="N264" s="199"/>
      <c r="O264" s="199"/>
      <c r="P264" s="199"/>
      <c r="Q264" s="199"/>
      <c r="R264" s="199"/>
      <c r="S264" s="199"/>
      <c r="T264" s="200"/>
      <c r="AT264" s="201" t="s">
        <v>141</v>
      </c>
      <c r="AU264" s="201" t="s">
        <v>82</v>
      </c>
      <c r="AV264" s="13" t="s">
        <v>82</v>
      </c>
      <c r="AW264" s="13" t="s">
        <v>32</v>
      </c>
      <c r="AX264" s="13" t="s">
        <v>80</v>
      </c>
      <c r="AY264" s="201" t="s">
        <v>130</v>
      </c>
    </row>
    <row r="265" spans="1:65" s="2" customFormat="1" ht="33" customHeight="1">
      <c r="A265" s="30"/>
      <c r="B265" s="31"/>
      <c r="C265" s="176" t="s">
        <v>350</v>
      </c>
      <c r="D265" s="176" t="s">
        <v>132</v>
      </c>
      <c r="E265" s="177" t="s">
        <v>351</v>
      </c>
      <c r="F265" s="178" t="s">
        <v>352</v>
      </c>
      <c r="G265" s="179" t="s">
        <v>135</v>
      </c>
      <c r="H265" s="180">
        <v>6.2</v>
      </c>
      <c r="I265" s="181">
        <v>295.81</v>
      </c>
      <c r="J265" s="181">
        <f>ROUND(I265*H265,2)</f>
        <v>1834.02</v>
      </c>
      <c r="K265" s="178" t="s">
        <v>136</v>
      </c>
      <c r="L265" s="35"/>
      <c r="M265" s="182" t="s">
        <v>1</v>
      </c>
      <c r="N265" s="183" t="s">
        <v>40</v>
      </c>
      <c r="O265" s="184">
        <v>0.64800000000000002</v>
      </c>
      <c r="P265" s="184">
        <f>O265*H265</f>
        <v>4.0175999999999998</v>
      </c>
      <c r="Q265" s="184">
        <v>0.10100000000000001</v>
      </c>
      <c r="R265" s="184">
        <f>Q265*H265</f>
        <v>0.62620000000000009</v>
      </c>
      <c r="S265" s="184">
        <v>0</v>
      </c>
      <c r="T265" s="185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86" t="s">
        <v>137</v>
      </c>
      <c r="AT265" s="186" t="s">
        <v>132</v>
      </c>
      <c r="AU265" s="186" t="s">
        <v>82</v>
      </c>
      <c r="AY265" s="16" t="s">
        <v>130</v>
      </c>
      <c r="BE265" s="187">
        <f>IF(N265="základní",J265,0)</f>
        <v>1834.02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6" t="s">
        <v>80</v>
      </c>
      <c r="BK265" s="187">
        <f>ROUND(I265*H265,2)</f>
        <v>1834.02</v>
      </c>
      <c r="BL265" s="16" t="s">
        <v>137</v>
      </c>
      <c r="BM265" s="186" t="s">
        <v>353</v>
      </c>
    </row>
    <row r="266" spans="1:65" s="2" customFormat="1" ht="48.75">
      <c r="A266" s="30"/>
      <c r="B266" s="31"/>
      <c r="C266" s="32"/>
      <c r="D266" s="188" t="s">
        <v>139</v>
      </c>
      <c r="E266" s="32"/>
      <c r="F266" s="189" t="s">
        <v>354</v>
      </c>
      <c r="G266" s="32"/>
      <c r="H266" s="32"/>
      <c r="I266" s="32"/>
      <c r="J266" s="32"/>
      <c r="K266" s="32"/>
      <c r="L266" s="35"/>
      <c r="M266" s="190"/>
      <c r="N266" s="191"/>
      <c r="O266" s="67"/>
      <c r="P266" s="67"/>
      <c r="Q266" s="67"/>
      <c r="R266" s="67"/>
      <c r="S266" s="67"/>
      <c r="T266" s="68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T266" s="16" t="s">
        <v>139</v>
      </c>
      <c r="AU266" s="16" t="s">
        <v>82</v>
      </c>
    </row>
    <row r="267" spans="1:65" s="13" customFormat="1" ht="11.25">
      <c r="B267" s="192"/>
      <c r="C267" s="193"/>
      <c r="D267" s="188" t="s">
        <v>141</v>
      </c>
      <c r="E267" s="194" t="s">
        <v>1</v>
      </c>
      <c r="F267" s="195" t="s">
        <v>355</v>
      </c>
      <c r="G267" s="193"/>
      <c r="H267" s="196">
        <v>6.2</v>
      </c>
      <c r="I267" s="193"/>
      <c r="J267" s="193"/>
      <c r="K267" s="193"/>
      <c r="L267" s="197"/>
      <c r="M267" s="198"/>
      <c r="N267" s="199"/>
      <c r="O267" s="199"/>
      <c r="P267" s="199"/>
      <c r="Q267" s="199"/>
      <c r="R267" s="199"/>
      <c r="S267" s="199"/>
      <c r="T267" s="200"/>
      <c r="AT267" s="201" t="s">
        <v>141</v>
      </c>
      <c r="AU267" s="201" t="s">
        <v>82</v>
      </c>
      <c r="AV267" s="13" t="s">
        <v>82</v>
      </c>
      <c r="AW267" s="13" t="s">
        <v>32</v>
      </c>
      <c r="AX267" s="13" t="s">
        <v>80</v>
      </c>
      <c r="AY267" s="201" t="s">
        <v>130</v>
      </c>
    </row>
    <row r="268" spans="1:65" s="2" customFormat="1" ht="24.2" customHeight="1">
      <c r="A268" s="30"/>
      <c r="B268" s="31"/>
      <c r="C268" s="212" t="s">
        <v>356</v>
      </c>
      <c r="D268" s="212" t="s">
        <v>289</v>
      </c>
      <c r="E268" s="213" t="s">
        <v>357</v>
      </c>
      <c r="F268" s="214" t="s">
        <v>358</v>
      </c>
      <c r="G268" s="215" t="s">
        <v>135</v>
      </c>
      <c r="H268" s="216">
        <v>6.2</v>
      </c>
      <c r="I268" s="217">
        <v>291</v>
      </c>
      <c r="J268" s="217">
        <f>ROUND(I268*H268,2)</f>
        <v>1804.2</v>
      </c>
      <c r="K268" s="214" t="s">
        <v>1</v>
      </c>
      <c r="L268" s="218"/>
      <c r="M268" s="219" t="s">
        <v>1</v>
      </c>
      <c r="N268" s="220" t="s">
        <v>40</v>
      </c>
      <c r="O268" s="184">
        <v>0</v>
      </c>
      <c r="P268" s="184">
        <f>O268*H268</f>
        <v>0</v>
      </c>
      <c r="Q268" s="184">
        <v>0.115</v>
      </c>
      <c r="R268" s="184">
        <f>Q268*H268</f>
        <v>0.71300000000000008</v>
      </c>
      <c r="S268" s="184">
        <v>0</v>
      </c>
      <c r="T268" s="185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86" t="s">
        <v>179</v>
      </c>
      <c r="AT268" s="186" t="s">
        <v>289</v>
      </c>
      <c r="AU268" s="186" t="s">
        <v>82</v>
      </c>
      <c r="AY268" s="16" t="s">
        <v>130</v>
      </c>
      <c r="BE268" s="187">
        <f>IF(N268="základní",J268,0)</f>
        <v>1804.2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6" t="s">
        <v>80</v>
      </c>
      <c r="BK268" s="187">
        <f>ROUND(I268*H268,2)</f>
        <v>1804.2</v>
      </c>
      <c r="BL268" s="16" t="s">
        <v>137</v>
      </c>
      <c r="BM268" s="186" t="s">
        <v>359</v>
      </c>
    </row>
    <row r="269" spans="1:65" s="2" customFormat="1" ht="11.25">
      <c r="A269" s="30"/>
      <c r="B269" s="31"/>
      <c r="C269" s="32"/>
      <c r="D269" s="188" t="s">
        <v>139</v>
      </c>
      <c r="E269" s="32"/>
      <c r="F269" s="189" t="s">
        <v>358</v>
      </c>
      <c r="G269" s="32"/>
      <c r="H269" s="32"/>
      <c r="I269" s="32"/>
      <c r="J269" s="32"/>
      <c r="K269" s="32"/>
      <c r="L269" s="35"/>
      <c r="M269" s="190"/>
      <c r="N269" s="191"/>
      <c r="O269" s="67"/>
      <c r="P269" s="67"/>
      <c r="Q269" s="67"/>
      <c r="R269" s="67"/>
      <c r="S269" s="67"/>
      <c r="T269" s="68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T269" s="16" t="s">
        <v>139</v>
      </c>
      <c r="AU269" s="16" t="s">
        <v>82</v>
      </c>
    </row>
    <row r="270" spans="1:65" s="13" customFormat="1" ht="11.25">
      <c r="B270" s="192"/>
      <c r="C270" s="193"/>
      <c r="D270" s="188" t="s">
        <v>141</v>
      </c>
      <c r="E270" s="194" t="s">
        <v>1</v>
      </c>
      <c r="F270" s="195" t="s">
        <v>355</v>
      </c>
      <c r="G270" s="193"/>
      <c r="H270" s="196">
        <v>6.2</v>
      </c>
      <c r="I270" s="193"/>
      <c r="J270" s="193"/>
      <c r="K270" s="193"/>
      <c r="L270" s="197"/>
      <c r="M270" s="198"/>
      <c r="N270" s="199"/>
      <c r="O270" s="199"/>
      <c r="P270" s="199"/>
      <c r="Q270" s="199"/>
      <c r="R270" s="199"/>
      <c r="S270" s="199"/>
      <c r="T270" s="200"/>
      <c r="AT270" s="201" t="s">
        <v>141</v>
      </c>
      <c r="AU270" s="201" t="s">
        <v>82</v>
      </c>
      <c r="AV270" s="13" t="s">
        <v>82</v>
      </c>
      <c r="AW270" s="13" t="s">
        <v>32</v>
      </c>
      <c r="AX270" s="13" t="s">
        <v>80</v>
      </c>
      <c r="AY270" s="201" t="s">
        <v>130</v>
      </c>
    </row>
    <row r="271" spans="1:65" s="12" customFormat="1" ht="22.9" customHeight="1">
      <c r="B271" s="161"/>
      <c r="C271" s="162"/>
      <c r="D271" s="163" t="s">
        <v>74</v>
      </c>
      <c r="E271" s="174" t="s">
        <v>163</v>
      </c>
      <c r="F271" s="174" t="s">
        <v>360</v>
      </c>
      <c r="G271" s="162"/>
      <c r="H271" s="162"/>
      <c r="I271" s="162"/>
      <c r="J271" s="175">
        <f>BK271</f>
        <v>28494.32</v>
      </c>
      <c r="K271" s="162"/>
      <c r="L271" s="166"/>
      <c r="M271" s="167"/>
      <c r="N271" s="168"/>
      <c r="O271" s="168"/>
      <c r="P271" s="169">
        <f>SUM(P272:P301)</f>
        <v>20.898399999999999</v>
      </c>
      <c r="Q271" s="168"/>
      <c r="R271" s="169">
        <f>SUM(R272:R301)</f>
        <v>0.34946361770000001</v>
      </c>
      <c r="S271" s="168"/>
      <c r="T271" s="170">
        <f>SUM(T272:T301)</f>
        <v>4.48E-2</v>
      </c>
      <c r="AR271" s="171" t="s">
        <v>80</v>
      </c>
      <c r="AT271" s="172" t="s">
        <v>74</v>
      </c>
      <c r="AU271" s="172" t="s">
        <v>80</v>
      </c>
      <c r="AY271" s="171" t="s">
        <v>130</v>
      </c>
      <c r="BK271" s="173">
        <f>SUM(BK272:BK301)</f>
        <v>28494.32</v>
      </c>
    </row>
    <row r="272" spans="1:65" s="2" customFormat="1" ht="24.2" customHeight="1">
      <c r="A272" s="30"/>
      <c r="B272" s="31"/>
      <c r="C272" s="176" t="s">
        <v>361</v>
      </c>
      <c r="D272" s="176" t="s">
        <v>132</v>
      </c>
      <c r="E272" s="177" t="s">
        <v>362</v>
      </c>
      <c r="F272" s="178" t="s">
        <v>363</v>
      </c>
      <c r="G272" s="179" t="s">
        <v>135</v>
      </c>
      <c r="H272" s="180">
        <v>22.4</v>
      </c>
      <c r="I272" s="181">
        <v>63.99</v>
      </c>
      <c r="J272" s="181">
        <f>ROUND(I272*H272,2)</f>
        <v>1433.38</v>
      </c>
      <c r="K272" s="178" t="s">
        <v>136</v>
      </c>
      <c r="L272" s="35"/>
      <c r="M272" s="182" t="s">
        <v>1</v>
      </c>
      <c r="N272" s="183" t="s">
        <v>40</v>
      </c>
      <c r="O272" s="184">
        <v>9.0999999999999998E-2</v>
      </c>
      <c r="P272" s="184">
        <f>O272*H272</f>
        <v>2.0383999999999998</v>
      </c>
      <c r="Q272" s="184">
        <v>2.2000000000000001E-4</v>
      </c>
      <c r="R272" s="184">
        <f>Q272*H272</f>
        <v>4.9280000000000001E-3</v>
      </c>
      <c r="S272" s="184">
        <v>2E-3</v>
      </c>
      <c r="T272" s="185">
        <f>S272*H272</f>
        <v>4.48E-2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86" t="s">
        <v>137</v>
      </c>
      <c r="AT272" s="186" t="s">
        <v>132</v>
      </c>
      <c r="AU272" s="186" t="s">
        <v>82</v>
      </c>
      <c r="AY272" s="16" t="s">
        <v>130</v>
      </c>
      <c r="BE272" s="187">
        <f>IF(N272="základní",J272,0)</f>
        <v>1433.38</v>
      </c>
      <c r="BF272" s="187">
        <f>IF(N272="snížená",J272,0)</f>
        <v>0</v>
      </c>
      <c r="BG272" s="187">
        <f>IF(N272="zákl. přenesená",J272,0)</f>
        <v>0</v>
      </c>
      <c r="BH272" s="187">
        <f>IF(N272="sníž. přenesená",J272,0)</f>
        <v>0</v>
      </c>
      <c r="BI272" s="187">
        <f>IF(N272="nulová",J272,0)</f>
        <v>0</v>
      </c>
      <c r="BJ272" s="16" t="s">
        <v>80</v>
      </c>
      <c r="BK272" s="187">
        <f>ROUND(I272*H272,2)</f>
        <v>1433.38</v>
      </c>
      <c r="BL272" s="16" t="s">
        <v>137</v>
      </c>
      <c r="BM272" s="186" t="s">
        <v>364</v>
      </c>
    </row>
    <row r="273" spans="1:65" s="2" customFormat="1" ht="29.25">
      <c r="A273" s="30"/>
      <c r="B273" s="31"/>
      <c r="C273" s="32"/>
      <c r="D273" s="188" t="s">
        <v>139</v>
      </c>
      <c r="E273" s="32"/>
      <c r="F273" s="189" t="s">
        <v>365</v>
      </c>
      <c r="G273" s="32"/>
      <c r="H273" s="32"/>
      <c r="I273" s="32"/>
      <c r="J273" s="32"/>
      <c r="K273" s="32"/>
      <c r="L273" s="35"/>
      <c r="M273" s="190"/>
      <c r="N273" s="191"/>
      <c r="O273" s="67"/>
      <c r="P273" s="67"/>
      <c r="Q273" s="67"/>
      <c r="R273" s="67"/>
      <c r="S273" s="67"/>
      <c r="T273" s="68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T273" s="16" t="s">
        <v>139</v>
      </c>
      <c r="AU273" s="16" t="s">
        <v>82</v>
      </c>
    </row>
    <row r="274" spans="1:65" s="13" customFormat="1" ht="11.25">
      <c r="B274" s="192"/>
      <c r="C274" s="193"/>
      <c r="D274" s="188" t="s">
        <v>141</v>
      </c>
      <c r="E274" s="194" t="s">
        <v>1</v>
      </c>
      <c r="F274" s="195" t="s">
        <v>366</v>
      </c>
      <c r="G274" s="193"/>
      <c r="H274" s="196">
        <v>22.4</v>
      </c>
      <c r="I274" s="193"/>
      <c r="J274" s="193"/>
      <c r="K274" s="193"/>
      <c r="L274" s="197"/>
      <c r="M274" s="198"/>
      <c r="N274" s="199"/>
      <c r="O274" s="199"/>
      <c r="P274" s="199"/>
      <c r="Q274" s="199"/>
      <c r="R274" s="199"/>
      <c r="S274" s="199"/>
      <c r="T274" s="200"/>
      <c r="AT274" s="201" t="s">
        <v>141</v>
      </c>
      <c r="AU274" s="201" t="s">
        <v>82</v>
      </c>
      <c r="AV274" s="13" t="s">
        <v>82</v>
      </c>
      <c r="AW274" s="13" t="s">
        <v>32</v>
      </c>
      <c r="AX274" s="13" t="s">
        <v>80</v>
      </c>
      <c r="AY274" s="201" t="s">
        <v>130</v>
      </c>
    </row>
    <row r="275" spans="1:65" s="2" customFormat="1" ht="24.2" customHeight="1">
      <c r="A275" s="30"/>
      <c r="B275" s="31"/>
      <c r="C275" s="212" t="s">
        <v>367</v>
      </c>
      <c r="D275" s="212" t="s">
        <v>289</v>
      </c>
      <c r="E275" s="213" t="s">
        <v>368</v>
      </c>
      <c r="F275" s="214" t="s">
        <v>369</v>
      </c>
      <c r="G275" s="215" t="s">
        <v>135</v>
      </c>
      <c r="H275" s="216">
        <v>22.4</v>
      </c>
      <c r="I275" s="217">
        <v>11.5</v>
      </c>
      <c r="J275" s="217">
        <f>ROUND(I275*H275,2)</f>
        <v>257.60000000000002</v>
      </c>
      <c r="K275" s="214" t="s">
        <v>136</v>
      </c>
      <c r="L275" s="218"/>
      <c r="M275" s="219" t="s">
        <v>1</v>
      </c>
      <c r="N275" s="220" t="s">
        <v>40</v>
      </c>
      <c r="O275" s="184">
        <v>0</v>
      </c>
      <c r="P275" s="184">
        <f>O275*H275</f>
        <v>0</v>
      </c>
      <c r="Q275" s="184">
        <v>1.4999999999999999E-4</v>
      </c>
      <c r="R275" s="184">
        <f>Q275*H275</f>
        <v>3.3599999999999997E-3</v>
      </c>
      <c r="S275" s="184">
        <v>0</v>
      </c>
      <c r="T275" s="185">
        <f>S275*H275</f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86" t="s">
        <v>179</v>
      </c>
      <c r="AT275" s="186" t="s">
        <v>289</v>
      </c>
      <c r="AU275" s="186" t="s">
        <v>82</v>
      </c>
      <c r="AY275" s="16" t="s">
        <v>130</v>
      </c>
      <c r="BE275" s="187">
        <f>IF(N275="základní",J275,0)</f>
        <v>257.60000000000002</v>
      </c>
      <c r="BF275" s="187">
        <f>IF(N275="snížená",J275,0)</f>
        <v>0</v>
      </c>
      <c r="BG275" s="187">
        <f>IF(N275="zákl. přenesená",J275,0)</f>
        <v>0</v>
      </c>
      <c r="BH275" s="187">
        <f>IF(N275="sníž. přenesená",J275,0)</f>
        <v>0</v>
      </c>
      <c r="BI275" s="187">
        <f>IF(N275="nulová",J275,0)</f>
        <v>0</v>
      </c>
      <c r="BJ275" s="16" t="s">
        <v>80</v>
      </c>
      <c r="BK275" s="187">
        <f>ROUND(I275*H275,2)</f>
        <v>257.60000000000002</v>
      </c>
      <c r="BL275" s="16" t="s">
        <v>137</v>
      </c>
      <c r="BM275" s="186" t="s">
        <v>370</v>
      </c>
    </row>
    <row r="276" spans="1:65" s="2" customFormat="1" ht="19.5">
      <c r="A276" s="30"/>
      <c r="B276" s="31"/>
      <c r="C276" s="32"/>
      <c r="D276" s="188" t="s">
        <v>139</v>
      </c>
      <c r="E276" s="32"/>
      <c r="F276" s="189" t="s">
        <v>369</v>
      </c>
      <c r="G276" s="32"/>
      <c r="H276" s="32"/>
      <c r="I276" s="32"/>
      <c r="J276" s="32"/>
      <c r="K276" s="32"/>
      <c r="L276" s="35"/>
      <c r="M276" s="190"/>
      <c r="N276" s="191"/>
      <c r="O276" s="67"/>
      <c r="P276" s="67"/>
      <c r="Q276" s="67"/>
      <c r="R276" s="67"/>
      <c r="S276" s="67"/>
      <c r="T276" s="68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T276" s="16" t="s">
        <v>139</v>
      </c>
      <c r="AU276" s="16" t="s">
        <v>82</v>
      </c>
    </row>
    <row r="277" spans="1:65" s="13" customFormat="1" ht="11.25">
      <c r="B277" s="192"/>
      <c r="C277" s="193"/>
      <c r="D277" s="188" t="s">
        <v>141</v>
      </c>
      <c r="E277" s="194" t="s">
        <v>1</v>
      </c>
      <c r="F277" s="195" t="s">
        <v>366</v>
      </c>
      <c r="G277" s="193"/>
      <c r="H277" s="196">
        <v>22.4</v>
      </c>
      <c r="I277" s="193"/>
      <c r="J277" s="193"/>
      <c r="K277" s="193"/>
      <c r="L277" s="197"/>
      <c r="M277" s="198"/>
      <c r="N277" s="199"/>
      <c r="O277" s="199"/>
      <c r="P277" s="199"/>
      <c r="Q277" s="199"/>
      <c r="R277" s="199"/>
      <c r="S277" s="199"/>
      <c r="T277" s="200"/>
      <c r="AT277" s="201" t="s">
        <v>141</v>
      </c>
      <c r="AU277" s="201" t="s">
        <v>82</v>
      </c>
      <c r="AV277" s="13" t="s">
        <v>82</v>
      </c>
      <c r="AW277" s="13" t="s">
        <v>32</v>
      </c>
      <c r="AX277" s="13" t="s">
        <v>80</v>
      </c>
      <c r="AY277" s="201" t="s">
        <v>130</v>
      </c>
    </row>
    <row r="278" spans="1:65" s="2" customFormat="1" ht="24.2" customHeight="1">
      <c r="A278" s="30"/>
      <c r="B278" s="31"/>
      <c r="C278" s="176" t="s">
        <v>371</v>
      </c>
      <c r="D278" s="176" t="s">
        <v>132</v>
      </c>
      <c r="E278" s="177" t="s">
        <v>372</v>
      </c>
      <c r="F278" s="178" t="s">
        <v>373</v>
      </c>
      <c r="G278" s="179" t="s">
        <v>374</v>
      </c>
      <c r="H278" s="180">
        <v>1</v>
      </c>
      <c r="I278" s="181">
        <v>477.56</v>
      </c>
      <c r="J278" s="181">
        <f>ROUND(I278*H278,2)</f>
        <v>477.56</v>
      </c>
      <c r="K278" s="178" t="s">
        <v>136</v>
      </c>
      <c r="L278" s="35"/>
      <c r="M278" s="182" t="s">
        <v>1</v>
      </c>
      <c r="N278" s="183" t="s">
        <v>40</v>
      </c>
      <c r="O278" s="184">
        <v>0.84</v>
      </c>
      <c r="P278" s="184">
        <f>O278*H278</f>
        <v>0.84</v>
      </c>
      <c r="Q278" s="184">
        <v>4.8161770000000002E-4</v>
      </c>
      <c r="R278" s="184">
        <f>Q278*H278</f>
        <v>4.8161770000000002E-4</v>
      </c>
      <c r="S278" s="184">
        <v>0</v>
      </c>
      <c r="T278" s="185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86" t="s">
        <v>137</v>
      </c>
      <c r="AT278" s="186" t="s">
        <v>132</v>
      </c>
      <c r="AU278" s="186" t="s">
        <v>82</v>
      </c>
      <c r="AY278" s="16" t="s">
        <v>130</v>
      </c>
      <c r="BE278" s="187">
        <f>IF(N278="základní",J278,0)</f>
        <v>477.56</v>
      </c>
      <c r="BF278" s="187">
        <f>IF(N278="snížená",J278,0)</f>
        <v>0</v>
      </c>
      <c r="BG278" s="187">
        <f>IF(N278="zákl. přenesená",J278,0)</f>
        <v>0</v>
      </c>
      <c r="BH278" s="187">
        <f>IF(N278="sníž. přenesená",J278,0)</f>
        <v>0</v>
      </c>
      <c r="BI278" s="187">
        <f>IF(N278="nulová",J278,0)</f>
        <v>0</v>
      </c>
      <c r="BJ278" s="16" t="s">
        <v>80</v>
      </c>
      <c r="BK278" s="187">
        <f>ROUND(I278*H278,2)</f>
        <v>477.56</v>
      </c>
      <c r="BL278" s="16" t="s">
        <v>137</v>
      </c>
      <c r="BM278" s="186" t="s">
        <v>375</v>
      </c>
    </row>
    <row r="279" spans="1:65" s="2" customFormat="1" ht="29.25">
      <c r="A279" s="30"/>
      <c r="B279" s="31"/>
      <c r="C279" s="32"/>
      <c r="D279" s="188" t="s">
        <v>139</v>
      </c>
      <c r="E279" s="32"/>
      <c r="F279" s="189" t="s">
        <v>376</v>
      </c>
      <c r="G279" s="32"/>
      <c r="H279" s="32"/>
      <c r="I279" s="32"/>
      <c r="J279" s="32"/>
      <c r="K279" s="32"/>
      <c r="L279" s="35"/>
      <c r="M279" s="190"/>
      <c r="N279" s="191"/>
      <c r="O279" s="67"/>
      <c r="P279" s="67"/>
      <c r="Q279" s="67"/>
      <c r="R279" s="67"/>
      <c r="S279" s="67"/>
      <c r="T279" s="68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T279" s="16" t="s">
        <v>139</v>
      </c>
      <c r="AU279" s="16" t="s">
        <v>82</v>
      </c>
    </row>
    <row r="280" spans="1:65" s="13" customFormat="1" ht="11.25">
      <c r="B280" s="192"/>
      <c r="C280" s="193"/>
      <c r="D280" s="188" t="s">
        <v>141</v>
      </c>
      <c r="E280" s="194" t="s">
        <v>1</v>
      </c>
      <c r="F280" s="195" t="s">
        <v>80</v>
      </c>
      <c r="G280" s="193"/>
      <c r="H280" s="196">
        <v>1</v>
      </c>
      <c r="I280" s="193"/>
      <c r="J280" s="193"/>
      <c r="K280" s="193"/>
      <c r="L280" s="197"/>
      <c r="M280" s="198"/>
      <c r="N280" s="199"/>
      <c r="O280" s="199"/>
      <c r="P280" s="199"/>
      <c r="Q280" s="199"/>
      <c r="R280" s="199"/>
      <c r="S280" s="199"/>
      <c r="T280" s="200"/>
      <c r="AT280" s="201" t="s">
        <v>141</v>
      </c>
      <c r="AU280" s="201" t="s">
        <v>82</v>
      </c>
      <c r="AV280" s="13" t="s">
        <v>82</v>
      </c>
      <c r="AW280" s="13" t="s">
        <v>32</v>
      </c>
      <c r="AX280" s="13" t="s">
        <v>80</v>
      </c>
      <c r="AY280" s="201" t="s">
        <v>130</v>
      </c>
    </row>
    <row r="281" spans="1:65" s="2" customFormat="1" ht="37.9" customHeight="1">
      <c r="A281" s="30"/>
      <c r="B281" s="31"/>
      <c r="C281" s="212" t="s">
        <v>377</v>
      </c>
      <c r="D281" s="212" t="s">
        <v>289</v>
      </c>
      <c r="E281" s="213" t="s">
        <v>378</v>
      </c>
      <c r="F281" s="214" t="s">
        <v>379</v>
      </c>
      <c r="G281" s="215" t="s">
        <v>374</v>
      </c>
      <c r="H281" s="216">
        <v>1</v>
      </c>
      <c r="I281" s="217">
        <v>3580</v>
      </c>
      <c r="J281" s="217">
        <f>ROUND(I281*H281,2)</f>
        <v>3580</v>
      </c>
      <c r="K281" s="214" t="s">
        <v>136</v>
      </c>
      <c r="L281" s="218"/>
      <c r="M281" s="219" t="s">
        <v>1</v>
      </c>
      <c r="N281" s="220" t="s">
        <v>40</v>
      </c>
      <c r="O281" s="184">
        <v>0</v>
      </c>
      <c r="P281" s="184">
        <f>O281*H281</f>
        <v>0</v>
      </c>
      <c r="Q281" s="184">
        <v>1.7930000000000001E-2</v>
      </c>
      <c r="R281" s="184">
        <f>Q281*H281</f>
        <v>1.7930000000000001E-2</v>
      </c>
      <c r="S281" s="184">
        <v>0</v>
      </c>
      <c r="T281" s="185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86" t="s">
        <v>179</v>
      </c>
      <c r="AT281" s="186" t="s">
        <v>289</v>
      </c>
      <c r="AU281" s="186" t="s">
        <v>82</v>
      </c>
      <c r="AY281" s="16" t="s">
        <v>130</v>
      </c>
      <c r="BE281" s="187">
        <f>IF(N281="základní",J281,0)</f>
        <v>3580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6" t="s">
        <v>80</v>
      </c>
      <c r="BK281" s="187">
        <f>ROUND(I281*H281,2)</f>
        <v>3580</v>
      </c>
      <c r="BL281" s="16" t="s">
        <v>137</v>
      </c>
      <c r="BM281" s="186" t="s">
        <v>380</v>
      </c>
    </row>
    <row r="282" spans="1:65" s="2" customFormat="1" ht="19.5">
      <c r="A282" s="30"/>
      <c r="B282" s="31"/>
      <c r="C282" s="32"/>
      <c r="D282" s="188" t="s">
        <v>139</v>
      </c>
      <c r="E282" s="32"/>
      <c r="F282" s="189" t="s">
        <v>379</v>
      </c>
      <c r="G282" s="32"/>
      <c r="H282" s="32"/>
      <c r="I282" s="32"/>
      <c r="J282" s="32"/>
      <c r="K282" s="32"/>
      <c r="L282" s="35"/>
      <c r="M282" s="190"/>
      <c r="N282" s="191"/>
      <c r="O282" s="67"/>
      <c r="P282" s="67"/>
      <c r="Q282" s="67"/>
      <c r="R282" s="67"/>
      <c r="S282" s="67"/>
      <c r="T282" s="68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T282" s="16" t="s">
        <v>139</v>
      </c>
      <c r="AU282" s="16" t="s">
        <v>82</v>
      </c>
    </row>
    <row r="283" spans="1:65" s="13" customFormat="1" ht="11.25">
      <c r="B283" s="192"/>
      <c r="C283" s="193"/>
      <c r="D283" s="188" t="s">
        <v>141</v>
      </c>
      <c r="E283" s="194" t="s">
        <v>1</v>
      </c>
      <c r="F283" s="195" t="s">
        <v>80</v>
      </c>
      <c r="G283" s="193"/>
      <c r="H283" s="196">
        <v>1</v>
      </c>
      <c r="I283" s="193"/>
      <c r="J283" s="193"/>
      <c r="K283" s="193"/>
      <c r="L283" s="197"/>
      <c r="M283" s="198"/>
      <c r="N283" s="199"/>
      <c r="O283" s="199"/>
      <c r="P283" s="199"/>
      <c r="Q283" s="199"/>
      <c r="R283" s="199"/>
      <c r="S283" s="199"/>
      <c r="T283" s="200"/>
      <c r="AT283" s="201" t="s">
        <v>141</v>
      </c>
      <c r="AU283" s="201" t="s">
        <v>82</v>
      </c>
      <c r="AV283" s="13" t="s">
        <v>82</v>
      </c>
      <c r="AW283" s="13" t="s">
        <v>32</v>
      </c>
      <c r="AX283" s="13" t="s">
        <v>80</v>
      </c>
      <c r="AY283" s="201" t="s">
        <v>130</v>
      </c>
    </row>
    <row r="284" spans="1:65" s="2" customFormat="1" ht="16.5" customHeight="1">
      <c r="A284" s="30"/>
      <c r="B284" s="31"/>
      <c r="C284" s="176" t="s">
        <v>381</v>
      </c>
      <c r="D284" s="176" t="s">
        <v>132</v>
      </c>
      <c r="E284" s="177" t="s">
        <v>382</v>
      </c>
      <c r="F284" s="178" t="s">
        <v>383</v>
      </c>
      <c r="G284" s="179" t="s">
        <v>135</v>
      </c>
      <c r="H284" s="180">
        <v>1.6</v>
      </c>
      <c r="I284" s="181">
        <v>102.99</v>
      </c>
      <c r="J284" s="181">
        <f>ROUND(I284*H284,2)</f>
        <v>164.78</v>
      </c>
      <c r="K284" s="178" t="s">
        <v>136</v>
      </c>
      <c r="L284" s="35"/>
      <c r="M284" s="182" t="s">
        <v>1</v>
      </c>
      <c r="N284" s="183" t="s">
        <v>40</v>
      </c>
      <c r="O284" s="184">
        <v>0.22</v>
      </c>
      <c r="P284" s="184">
        <f>O284*H284</f>
        <v>0.35200000000000004</v>
      </c>
      <c r="Q284" s="184">
        <v>0</v>
      </c>
      <c r="R284" s="184">
        <f>Q284*H284</f>
        <v>0</v>
      </c>
      <c r="S284" s="184">
        <v>0</v>
      </c>
      <c r="T284" s="185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86" t="s">
        <v>221</v>
      </c>
      <c r="AT284" s="186" t="s">
        <v>132</v>
      </c>
      <c r="AU284" s="186" t="s">
        <v>82</v>
      </c>
      <c r="AY284" s="16" t="s">
        <v>130</v>
      </c>
      <c r="BE284" s="187">
        <f>IF(N284="základní",J284,0)</f>
        <v>164.78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6" t="s">
        <v>80</v>
      </c>
      <c r="BK284" s="187">
        <f>ROUND(I284*H284,2)</f>
        <v>164.78</v>
      </c>
      <c r="BL284" s="16" t="s">
        <v>221</v>
      </c>
      <c r="BM284" s="186" t="s">
        <v>384</v>
      </c>
    </row>
    <row r="285" spans="1:65" s="2" customFormat="1" ht="11.25">
      <c r="A285" s="30"/>
      <c r="B285" s="31"/>
      <c r="C285" s="32"/>
      <c r="D285" s="188" t="s">
        <v>139</v>
      </c>
      <c r="E285" s="32"/>
      <c r="F285" s="189" t="s">
        <v>385</v>
      </c>
      <c r="G285" s="32"/>
      <c r="H285" s="32"/>
      <c r="I285" s="32"/>
      <c r="J285" s="32"/>
      <c r="K285" s="32"/>
      <c r="L285" s="35"/>
      <c r="M285" s="190"/>
      <c r="N285" s="191"/>
      <c r="O285" s="67"/>
      <c r="P285" s="67"/>
      <c r="Q285" s="67"/>
      <c r="R285" s="67"/>
      <c r="S285" s="67"/>
      <c r="T285" s="68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T285" s="16" t="s">
        <v>139</v>
      </c>
      <c r="AU285" s="16" t="s">
        <v>82</v>
      </c>
    </row>
    <row r="286" spans="1:65" s="13" customFormat="1" ht="11.25">
      <c r="B286" s="192"/>
      <c r="C286" s="193"/>
      <c r="D286" s="188" t="s">
        <v>141</v>
      </c>
      <c r="E286" s="194" t="s">
        <v>1</v>
      </c>
      <c r="F286" s="195" t="s">
        <v>386</v>
      </c>
      <c r="G286" s="193"/>
      <c r="H286" s="196">
        <v>1.6</v>
      </c>
      <c r="I286" s="193"/>
      <c r="J286" s="193"/>
      <c r="K286" s="193"/>
      <c r="L286" s="197"/>
      <c r="M286" s="198"/>
      <c r="N286" s="199"/>
      <c r="O286" s="199"/>
      <c r="P286" s="199"/>
      <c r="Q286" s="199"/>
      <c r="R286" s="199"/>
      <c r="S286" s="199"/>
      <c r="T286" s="200"/>
      <c r="AT286" s="201" t="s">
        <v>141</v>
      </c>
      <c r="AU286" s="201" t="s">
        <v>82</v>
      </c>
      <c r="AV286" s="13" t="s">
        <v>82</v>
      </c>
      <c r="AW286" s="13" t="s">
        <v>32</v>
      </c>
      <c r="AX286" s="13" t="s">
        <v>80</v>
      </c>
      <c r="AY286" s="201" t="s">
        <v>130</v>
      </c>
    </row>
    <row r="287" spans="1:65" s="2" customFormat="1" ht="16.5" customHeight="1">
      <c r="A287" s="30"/>
      <c r="B287" s="31"/>
      <c r="C287" s="212" t="s">
        <v>387</v>
      </c>
      <c r="D287" s="212" t="s">
        <v>289</v>
      </c>
      <c r="E287" s="213" t="s">
        <v>388</v>
      </c>
      <c r="F287" s="214" t="s">
        <v>389</v>
      </c>
      <c r="G287" s="215" t="s">
        <v>374</v>
      </c>
      <c r="H287" s="216">
        <v>1</v>
      </c>
      <c r="I287" s="217">
        <v>7090</v>
      </c>
      <c r="J287" s="217">
        <f>ROUND(I287*H287,2)</f>
        <v>7090</v>
      </c>
      <c r="K287" s="214" t="s">
        <v>390</v>
      </c>
      <c r="L287" s="218"/>
      <c r="M287" s="219" t="s">
        <v>1</v>
      </c>
      <c r="N287" s="220" t="s">
        <v>40</v>
      </c>
      <c r="O287" s="184">
        <v>0</v>
      </c>
      <c r="P287" s="184">
        <f>O287*H287</f>
        <v>0</v>
      </c>
      <c r="Q287" s="184">
        <v>2.7E-2</v>
      </c>
      <c r="R287" s="184">
        <f>Q287*H287</f>
        <v>2.7E-2</v>
      </c>
      <c r="S287" s="184">
        <v>0</v>
      </c>
      <c r="T287" s="185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86" t="s">
        <v>317</v>
      </c>
      <c r="AT287" s="186" t="s">
        <v>289</v>
      </c>
      <c r="AU287" s="186" t="s">
        <v>82</v>
      </c>
      <c r="AY287" s="16" t="s">
        <v>130</v>
      </c>
      <c r="BE287" s="187">
        <f>IF(N287="základní",J287,0)</f>
        <v>7090</v>
      </c>
      <c r="BF287" s="187">
        <f>IF(N287="snížená",J287,0)</f>
        <v>0</v>
      </c>
      <c r="BG287" s="187">
        <f>IF(N287="zákl. přenesená",J287,0)</f>
        <v>0</v>
      </c>
      <c r="BH287" s="187">
        <f>IF(N287="sníž. přenesená",J287,0)</f>
        <v>0</v>
      </c>
      <c r="BI287" s="187">
        <f>IF(N287="nulová",J287,0)</f>
        <v>0</v>
      </c>
      <c r="BJ287" s="16" t="s">
        <v>80</v>
      </c>
      <c r="BK287" s="187">
        <f>ROUND(I287*H287,2)</f>
        <v>7090</v>
      </c>
      <c r="BL287" s="16" t="s">
        <v>221</v>
      </c>
      <c r="BM287" s="186" t="s">
        <v>391</v>
      </c>
    </row>
    <row r="288" spans="1:65" s="2" customFormat="1" ht="11.25">
      <c r="A288" s="30"/>
      <c r="B288" s="31"/>
      <c r="C288" s="32"/>
      <c r="D288" s="188" t="s">
        <v>139</v>
      </c>
      <c r="E288" s="32"/>
      <c r="F288" s="189" t="s">
        <v>389</v>
      </c>
      <c r="G288" s="32"/>
      <c r="H288" s="32"/>
      <c r="I288" s="32"/>
      <c r="J288" s="32"/>
      <c r="K288" s="32"/>
      <c r="L288" s="35"/>
      <c r="M288" s="190"/>
      <c r="N288" s="191"/>
      <c r="O288" s="67"/>
      <c r="P288" s="67"/>
      <c r="Q288" s="67"/>
      <c r="R288" s="67"/>
      <c r="S288" s="67"/>
      <c r="T288" s="68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T288" s="16" t="s">
        <v>139</v>
      </c>
      <c r="AU288" s="16" t="s">
        <v>82</v>
      </c>
    </row>
    <row r="289" spans="1:65" s="13" customFormat="1" ht="11.25">
      <c r="B289" s="192"/>
      <c r="C289" s="193"/>
      <c r="D289" s="188" t="s">
        <v>141</v>
      </c>
      <c r="E289" s="194" t="s">
        <v>1</v>
      </c>
      <c r="F289" s="195" t="s">
        <v>80</v>
      </c>
      <c r="G289" s="193"/>
      <c r="H289" s="196">
        <v>1</v>
      </c>
      <c r="I289" s="193"/>
      <c r="J289" s="193"/>
      <c r="K289" s="193"/>
      <c r="L289" s="197"/>
      <c r="M289" s="198"/>
      <c r="N289" s="199"/>
      <c r="O289" s="199"/>
      <c r="P289" s="199"/>
      <c r="Q289" s="199"/>
      <c r="R289" s="199"/>
      <c r="S289" s="199"/>
      <c r="T289" s="200"/>
      <c r="AT289" s="201" t="s">
        <v>141</v>
      </c>
      <c r="AU289" s="201" t="s">
        <v>82</v>
      </c>
      <c r="AV289" s="13" t="s">
        <v>82</v>
      </c>
      <c r="AW289" s="13" t="s">
        <v>32</v>
      </c>
      <c r="AX289" s="13" t="s">
        <v>80</v>
      </c>
      <c r="AY289" s="201" t="s">
        <v>130</v>
      </c>
    </row>
    <row r="290" spans="1:65" s="2" customFormat="1" ht="16.5" customHeight="1">
      <c r="A290" s="30"/>
      <c r="B290" s="31"/>
      <c r="C290" s="176" t="s">
        <v>392</v>
      </c>
      <c r="D290" s="176" t="s">
        <v>132</v>
      </c>
      <c r="E290" s="177" t="s">
        <v>393</v>
      </c>
      <c r="F290" s="178" t="s">
        <v>394</v>
      </c>
      <c r="G290" s="179" t="s">
        <v>135</v>
      </c>
      <c r="H290" s="180">
        <v>28</v>
      </c>
      <c r="I290" s="181">
        <v>54.15</v>
      </c>
      <c r="J290" s="181">
        <f>ROUND(I290*H290,2)</f>
        <v>1516.2</v>
      </c>
      <c r="K290" s="178" t="s">
        <v>136</v>
      </c>
      <c r="L290" s="35"/>
      <c r="M290" s="182" t="s">
        <v>1</v>
      </c>
      <c r="N290" s="183" t="s">
        <v>40</v>
      </c>
      <c r="O290" s="184">
        <v>7.3999999999999996E-2</v>
      </c>
      <c r="P290" s="184">
        <f>O290*H290</f>
        <v>2.0720000000000001</v>
      </c>
      <c r="Q290" s="184">
        <v>2.63E-4</v>
      </c>
      <c r="R290" s="184">
        <f>Q290*H290</f>
        <v>7.3639999999999999E-3</v>
      </c>
      <c r="S290" s="184">
        <v>0</v>
      </c>
      <c r="T290" s="185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86" t="s">
        <v>137</v>
      </c>
      <c r="AT290" s="186" t="s">
        <v>132</v>
      </c>
      <c r="AU290" s="186" t="s">
        <v>82</v>
      </c>
      <c r="AY290" s="16" t="s">
        <v>130</v>
      </c>
      <c r="BE290" s="187">
        <f>IF(N290="základní",J290,0)</f>
        <v>1516.2</v>
      </c>
      <c r="BF290" s="187">
        <f>IF(N290="snížená",J290,0)</f>
        <v>0</v>
      </c>
      <c r="BG290" s="187">
        <f>IF(N290="zákl. přenesená",J290,0)</f>
        <v>0</v>
      </c>
      <c r="BH290" s="187">
        <f>IF(N290="sníž. přenesená",J290,0)</f>
        <v>0</v>
      </c>
      <c r="BI290" s="187">
        <f>IF(N290="nulová",J290,0)</f>
        <v>0</v>
      </c>
      <c r="BJ290" s="16" t="s">
        <v>80</v>
      </c>
      <c r="BK290" s="187">
        <f>ROUND(I290*H290,2)</f>
        <v>1516.2</v>
      </c>
      <c r="BL290" s="16" t="s">
        <v>137</v>
      </c>
      <c r="BM290" s="186" t="s">
        <v>395</v>
      </c>
    </row>
    <row r="291" spans="1:65" s="2" customFormat="1" ht="19.5">
      <c r="A291" s="30"/>
      <c r="B291" s="31"/>
      <c r="C291" s="32"/>
      <c r="D291" s="188" t="s">
        <v>139</v>
      </c>
      <c r="E291" s="32"/>
      <c r="F291" s="189" t="s">
        <v>396</v>
      </c>
      <c r="G291" s="32"/>
      <c r="H291" s="32"/>
      <c r="I291" s="32"/>
      <c r="J291" s="32"/>
      <c r="K291" s="32"/>
      <c r="L291" s="35"/>
      <c r="M291" s="190"/>
      <c r="N291" s="191"/>
      <c r="O291" s="67"/>
      <c r="P291" s="67"/>
      <c r="Q291" s="67"/>
      <c r="R291" s="67"/>
      <c r="S291" s="67"/>
      <c r="T291" s="68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T291" s="16" t="s">
        <v>139</v>
      </c>
      <c r="AU291" s="16" t="s">
        <v>82</v>
      </c>
    </row>
    <row r="292" spans="1:65" s="13" customFormat="1" ht="11.25">
      <c r="B292" s="192"/>
      <c r="C292" s="193"/>
      <c r="D292" s="188" t="s">
        <v>141</v>
      </c>
      <c r="E292" s="194" t="s">
        <v>1</v>
      </c>
      <c r="F292" s="195" t="s">
        <v>397</v>
      </c>
      <c r="G292" s="193"/>
      <c r="H292" s="196">
        <v>28</v>
      </c>
      <c r="I292" s="193"/>
      <c r="J292" s="193"/>
      <c r="K292" s="193"/>
      <c r="L292" s="197"/>
      <c r="M292" s="198"/>
      <c r="N292" s="199"/>
      <c r="O292" s="199"/>
      <c r="P292" s="199"/>
      <c r="Q292" s="199"/>
      <c r="R292" s="199"/>
      <c r="S292" s="199"/>
      <c r="T292" s="200"/>
      <c r="AT292" s="201" t="s">
        <v>141</v>
      </c>
      <c r="AU292" s="201" t="s">
        <v>82</v>
      </c>
      <c r="AV292" s="13" t="s">
        <v>82</v>
      </c>
      <c r="AW292" s="13" t="s">
        <v>32</v>
      </c>
      <c r="AX292" s="13" t="s">
        <v>80</v>
      </c>
      <c r="AY292" s="201" t="s">
        <v>130</v>
      </c>
    </row>
    <row r="293" spans="1:65" s="2" customFormat="1" ht="24.2" customHeight="1">
      <c r="A293" s="30"/>
      <c r="B293" s="31"/>
      <c r="C293" s="176" t="s">
        <v>398</v>
      </c>
      <c r="D293" s="176" t="s">
        <v>132</v>
      </c>
      <c r="E293" s="177" t="s">
        <v>399</v>
      </c>
      <c r="F293" s="178" t="s">
        <v>400</v>
      </c>
      <c r="G293" s="179" t="s">
        <v>135</v>
      </c>
      <c r="H293" s="180">
        <v>28</v>
      </c>
      <c r="I293" s="181">
        <v>51.1</v>
      </c>
      <c r="J293" s="181">
        <f>ROUND(I293*H293,2)</f>
        <v>1430.8</v>
      </c>
      <c r="K293" s="178" t="s">
        <v>136</v>
      </c>
      <c r="L293" s="35"/>
      <c r="M293" s="182" t="s">
        <v>1</v>
      </c>
      <c r="N293" s="183" t="s">
        <v>40</v>
      </c>
      <c r="O293" s="184">
        <v>6.7000000000000004E-2</v>
      </c>
      <c r="P293" s="184">
        <f>O293*H293</f>
        <v>1.8760000000000001</v>
      </c>
      <c r="Q293" s="184">
        <v>4.9399999999999999E-3</v>
      </c>
      <c r="R293" s="184">
        <f>Q293*H293</f>
        <v>0.13832</v>
      </c>
      <c r="S293" s="184">
        <v>0</v>
      </c>
      <c r="T293" s="185">
        <f>S293*H293</f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86" t="s">
        <v>137</v>
      </c>
      <c r="AT293" s="186" t="s">
        <v>132</v>
      </c>
      <c r="AU293" s="186" t="s">
        <v>82</v>
      </c>
      <c r="AY293" s="16" t="s">
        <v>130</v>
      </c>
      <c r="BE293" s="187">
        <f>IF(N293="základní",J293,0)</f>
        <v>1430.8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6" t="s">
        <v>80</v>
      </c>
      <c r="BK293" s="187">
        <f>ROUND(I293*H293,2)</f>
        <v>1430.8</v>
      </c>
      <c r="BL293" s="16" t="s">
        <v>137</v>
      </c>
      <c r="BM293" s="186" t="s">
        <v>401</v>
      </c>
    </row>
    <row r="294" spans="1:65" s="2" customFormat="1" ht="19.5">
      <c r="A294" s="30"/>
      <c r="B294" s="31"/>
      <c r="C294" s="32"/>
      <c r="D294" s="188" t="s">
        <v>139</v>
      </c>
      <c r="E294" s="32"/>
      <c r="F294" s="189" t="s">
        <v>402</v>
      </c>
      <c r="G294" s="32"/>
      <c r="H294" s="32"/>
      <c r="I294" s="32"/>
      <c r="J294" s="32"/>
      <c r="K294" s="32"/>
      <c r="L294" s="35"/>
      <c r="M294" s="190"/>
      <c r="N294" s="191"/>
      <c r="O294" s="67"/>
      <c r="P294" s="67"/>
      <c r="Q294" s="67"/>
      <c r="R294" s="67"/>
      <c r="S294" s="67"/>
      <c r="T294" s="68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T294" s="16" t="s">
        <v>139</v>
      </c>
      <c r="AU294" s="16" t="s">
        <v>82</v>
      </c>
    </row>
    <row r="295" spans="1:65" s="13" customFormat="1" ht="11.25">
      <c r="B295" s="192"/>
      <c r="C295" s="193"/>
      <c r="D295" s="188" t="s">
        <v>141</v>
      </c>
      <c r="E295" s="194" t="s">
        <v>1</v>
      </c>
      <c r="F295" s="195" t="s">
        <v>397</v>
      </c>
      <c r="G295" s="193"/>
      <c r="H295" s="196">
        <v>28</v>
      </c>
      <c r="I295" s="193"/>
      <c r="J295" s="193"/>
      <c r="K295" s="193"/>
      <c r="L295" s="197"/>
      <c r="M295" s="198"/>
      <c r="N295" s="199"/>
      <c r="O295" s="199"/>
      <c r="P295" s="199"/>
      <c r="Q295" s="199"/>
      <c r="R295" s="199"/>
      <c r="S295" s="199"/>
      <c r="T295" s="200"/>
      <c r="AT295" s="201" t="s">
        <v>141</v>
      </c>
      <c r="AU295" s="201" t="s">
        <v>82</v>
      </c>
      <c r="AV295" s="13" t="s">
        <v>82</v>
      </c>
      <c r="AW295" s="13" t="s">
        <v>32</v>
      </c>
      <c r="AX295" s="13" t="s">
        <v>80</v>
      </c>
      <c r="AY295" s="201" t="s">
        <v>130</v>
      </c>
    </row>
    <row r="296" spans="1:65" s="2" customFormat="1" ht="21.75" customHeight="1">
      <c r="A296" s="30"/>
      <c r="B296" s="31"/>
      <c r="C296" s="176" t="s">
        <v>403</v>
      </c>
      <c r="D296" s="176" t="s">
        <v>132</v>
      </c>
      <c r="E296" s="177" t="s">
        <v>404</v>
      </c>
      <c r="F296" s="178" t="s">
        <v>405</v>
      </c>
      <c r="G296" s="179" t="s">
        <v>135</v>
      </c>
      <c r="H296" s="180">
        <v>28</v>
      </c>
      <c r="I296" s="181">
        <v>169</v>
      </c>
      <c r="J296" s="181">
        <f>ROUND(I296*H296,2)</f>
        <v>4732</v>
      </c>
      <c r="K296" s="178" t="s">
        <v>1</v>
      </c>
      <c r="L296" s="35"/>
      <c r="M296" s="182" t="s">
        <v>1</v>
      </c>
      <c r="N296" s="183" t="s">
        <v>40</v>
      </c>
      <c r="O296" s="184">
        <v>0.245</v>
      </c>
      <c r="P296" s="184">
        <f>O296*H296</f>
        <v>6.8599999999999994</v>
      </c>
      <c r="Q296" s="184">
        <v>2.6800000000000001E-3</v>
      </c>
      <c r="R296" s="184">
        <f>Q296*H296</f>
        <v>7.5039999999999996E-2</v>
      </c>
      <c r="S296" s="184">
        <v>0</v>
      </c>
      <c r="T296" s="185">
        <f>S296*H296</f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86" t="s">
        <v>137</v>
      </c>
      <c r="AT296" s="186" t="s">
        <v>132</v>
      </c>
      <c r="AU296" s="186" t="s">
        <v>82</v>
      </c>
      <c r="AY296" s="16" t="s">
        <v>130</v>
      </c>
      <c r="BE296" s="187">
        <f>IF(N296="základní",J296,0)</f>
        <v>4732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6" t="s">
        <v>80</v>
      </c>
      <c r="BK296" s="187">
        <f>ROUND(I296*H296,2)</f>
        <v>4732</v>
      </c>
      <c r="BL296" s="16" t="s">
        <v>137</v>
      </c>
      <c r="BM296" s="186" t="s">
        <v>406</v>
      </c>
    </row>
    <row r="297" spans="1:65" s="2" customFormat="1" ht="11.25">
      <c r="A297" s="30"/>
      <c r="B297" s="31"/>
      <c r="C297" s="32"/>
      <c r="D297" s="188" t="s">
        <v>139</v>
      </c>
      <c r="E297" s="32"/>
      <c r="F297" s="189" t="s">
        <v>405</v>
      </c>
      <c r="G297" s="32"/>
      <c r="H297" s="32"/>
      <c r="I297" s="32"/>
      <c r="J297" s="32"/>
      <c r="K297" s="32"/>
      <c r="L297" s="35"/>
      <c r="M297" s="190"/>
      <c r="N297" s="191"/>
      <c r="O297" s="67"/>
      <c r="P297" s="67"/>
      <c r="Q297" s="67"/>
      <c r="R297" s="67"/>
      <c r="S297" s="67"/>
      <c r="T297" s="68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T297" s="16" t="s">
        <v>139</v>
      </c>
      <c r="AU297" s="16" t="s">
        <v>82</v>
      </c>
    </row>
    <row r="298" spans="1:65" s="13" customFormat="1" ht="11.25">
      <c r="B298" s="192"/>
      <c r="C298" s="193"/>
      <c r="D298" s="188" t="s">
        <v>141</v>
      </c>
      <c r="E298" s="194" t="s">
        <v>1</v>
      </c>
      <c r="F298" s="195" t="s">
        <v>397</v>
      </c>
      <c r="G298" s="193"/>
      <c r="H298" s="196">
        <v>28</v>
      </c>
      <c r="I298" s="193"/>
      <c r="J298" s="193"/>
      <c r="K298" s="193"/>
      <c r="L298" s="197"/>
      <c r="M298" s="198"/>
      <c r="N298" s="199"/>
      <c r="O298" s="199"/>
      <c r="P298" s="199"/>
      <c r="Q298" s="199"/>
      <c r="R298" s="199"/>
      <c r="S298" s="199"/>
      <c r="T298" s="200"/>
      <c r="AT298" s="201" t="s">
        <v>141</v>
      </c>
      <c r="AU298" s="201" t="s">
        <v>82</v>
      </c>
      <c r="AV298" s="13" t="s">
        <v>82</v>
      </c>
      <c r="AW298" s="13" t="s">
        <v>32</v>
      </c>
      <c r="AX298" s="13" t="s">
        <v>80</v>
      </c>
      <c r="AY298" s="201" t="s">
        <v>130</v>
      </c>
    </row>
    <row r="299" spans="1:65" s="2" customFormat="1" ht="24.2" customHeight="1">
      <c r="A299" s="30"/>
      <c r="B299" s="31"/>
      <c r="C299" s="176" t="s">
        <v>407</v>
      </c>
      <c r="D299" s="176" t="s">
        <v>132</v>
      </c>
      <c r="E299" s="177" t="s">
        <v>408</v>
      </c>
      <c r="F299" s="178" t="s">
        <v>409</v>
      </c>
      <c r="G299" s="179" t="s">
        <v>135</v>
      </c>
      <c r="H299" s="180">
        <v>28</v>
      </c>
      <c r="I299" s="181">
        <v>279</v>
      </c>
      <c r="J299" s="181">
        <f>ROUND(I299*H299,2)</f>
        <v>7812</v>
      </c>
      <c r="K299" s="178" t="s">
        <v>390</v>
      </c>
      <c r="L299" s="35"/>
      <c r="M299" s="182" t="s">
        <v>1</v>
      </c>
      <c r="N299" s="183" t="s">
        <v>40</v>
      </c>
      <c r="O299" s="184">
        <v>0.245</v>
      </c>
      <c r="P299" s="184">
        <f>O299*H299</f>
        <v>6.8599999999999994</v>
      </c>
      <c r="Q299" s="184">
        <v>2.6800000000000001E-3</v>
      </c>
      <c r="R299" s="184">
        <f>Q299*H299</f>
        <v>7.5039999999999996E-2</v>
      </c>
      <c r="S299" s="184">
        <v>0</v>
      </c>
      <c r="T299" s="185">
        <f>S299*H299</f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86" t="s">
        <v>137</v>
      </c>
      <c r="AT299" s="186" t="s">
        <v>132</v>
      </c>
      <c r="AU299" s="186" t="s">
        <v>82</v>
      </c>
      <c r="AY299" s="16" t="s">
        <v>130</v>
      </c>
      <c r="BE299" s="187">
        <f>IF(N299="základní",J299,0)</f>
        <v>7812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6" t="s">
        <v>80</v>
      </c>
      <c r="BK299" s="187">
        <f>ROUND(I299*H299,2)</f>
        <v>7812</v>
      </c>
      <c r="BL299" s="16" t="s">
        <v>137</v>
      </c>
      <c r="BM299" s="186" t="s">
        <v>410</v>
      </c>
    </row>
    <row r="300" spans="1:65" s="2" customFormat="1" ht="19.5">
      <c r="A300" s="30"/>
      <c r="B300" s="31"/>
      <c r="C300" s="32"/>
      <c r="D300" s="188" t="s">
        <v>139</v>
      </c>
      <c r="E300" s="32"/>
      <c r="F300" s="189" t="s">
        <v>411</v>
      </c>
      <c r="G300" s="32"/>
      <c r="H300" s="32"/>
      <c r="I300" s="32"/>
      <c r="J300" s="32"/>
      <c r="K300" s="32"/>
      <c r="L300" s="35"/>
      <c r="M300" s="190"/>
      <c r="N300" s="191"/>
      <c r="O300" s="67"/>
      <c r="P300" s="67"/>
      <c r="Q300" s="67"/>
      <c r="R300" s="67"/>
      <c r="S300" s="67"/>
      <c r="T300" s="68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T300" s="16" t="s">
        <v>139</v>
      </c>
      <c r="AU300" s="16" t="s">
        <v>82</v>
      </c>
    </row>
    <row r="301" spans="1:65" s="13" customFormat="1" ht="11.25">
      <c r="B301" s="192"/>
      <c r="C301" s="193"/>
      <c r="D301" s="188" t="s">
        <v>141</v>
      </c>
      <c r="E301" s="194" t="s">
        <v>1</v>
      </c>
      <c r="F301" s="195" t="s">
        <v>397</v>
      </c>
      <c r="G301" s="193"/>
      <c r="H301" s="196">
        <v>28</v>
      </c>
      <c r="I301" s="193"/>
      <c r="J301" s="193"/>
      <c r="K301" s="193"/>
      <c r="L301" s="197"/>
      <c r="M301" s="198"/>
      <c r="N301" s="199"/>
      <c r="O301" s="199"/>
      <c r="P301" s="199"/>
      <c r="Q301" s="199"/>
      <c r="R301" s="199"/>
      <c r="S301" s="199"/>
      <c r="T301" s="200"/>
      <c r="AT301" s="201" t="s">
        <v>141</v>
      </c>
      <c r="AU301" s="201" t="s">
        <v>82</v>
      </c>
      <c r="AV301" s="13" t="s">
        <v>82</v>
      </c>
      <c r="AW301" s="13" t="s">
        <v>32</v>
      </c>
      <c r="AX301" s="13" t="s">
        <v>80</v>
      </c>
      <c r="AY301" s="201" t="s">
        <v>130</v>
      </c>
    </row>
    <row r="302" spans="1:65" s="12" customFormat="1" ht="22.9" customHeight="1">
      <c r="B302" s="161"/>
      <c r="C302" s="162"/>
      <c r="D302" s="163" t="s">
        <v>74</v>
      </c>
      <c r="E302" s="174" t="s">
        <v>179</v>
      </c>
      <c r="F302" s="174" t="s">
        <v>412</v>
      </c>
      <c r="G302" s="162"/>
      <c r="H302" s="162"/>
      <c r="I302" s="162"/>
      <c r="J302" s="175">
        <f>BK302</f>
        <v>680346.07999999984</v>
      </c>
      <c r="K302" s="162"/>
      <c r="L302" s="166"/>
      <c r="M302" s="167"/>
      <c r="N302" s="168"/>
      <c r="O302" s="168"/>
      <c r="P302" s="169">
        <f>SUM(P303:P404)</f>
        <v>67.983000000000004</v>
      </c>
      <c r="Q302" s="168"/>
      <c r="R302" s="169">
        <f>SUM(R303:R404)</f>
        <v>5.8559332344999993</v>
      </c>
      <c r="S302" s="168"/>
      <c r="T302" s="170">
        <f>SUM(T303:T404)</f>
        <v>0</v>
      </c>
      <c r="AR302" s="171" t="s">
        <v>80</v>
      </c>
      <c r="AT302" s="172" t="s">
        <v>74</v>
      </c>
      <c r="AU302" s="172" t="s">
        <v>80</v>
      </c>
      <c r="AY302" s="171" t="s">
        <v>130</v>
      </c>
      <c r="BK302" s="173">
        <f>SUM(BK303:BK404)</f>
        <v>680346.07999999984</v>
      </c>
    </row>
    <row r="303" spans="1:65" s="2" customFormat="1" ht="24.2" customHeight="1">
      <c r="A303" s="30"/>
      <c r="B303" s="31"/>
      <c r="C303" s="176" t="s">
        <v>413</v>
      </c>
      <c r="D303" s="176" t="s">
        <v>132</v>
      </c>
      <c r="E303" s="177" t="s">
        <v>414</v>
      </c>
      <c r="F303" s="178" t="s">
        <v>415</v>
      </c>
      <c r="G303" s="179" t="s">
        <v>374</v>
      </c>
      <c r="H303" s="180">
        <v>16</v>
      </c>
      <c r="I303" s="181">
        <v>818.96</v>
      </c>
      <c r="J303" s="181">
        <f>ROUND(I303*H303,2)</f>
        <v>13103.36</v>
      </c>
      <c r="K303" s="178" t="s">
        <v>136</v>
      </c>
      <c r="L303" s="35"/>
      <c r="M303" s="182" t="s">
        <v>1</v>
      </c>
      <c r="N303" s="183" t="s">
        <v>40</v>
      </c>
      <c r="O303" s="184">
        <v>0.75900000000000001</v>
      </c>
      <c r="P303" s="184">
        <f>O303*H303</f>
        <v>12.144</v>
      </c>
      <c r="Q303" s="184">
        <v>1.6692E-3</v>
      </c>
      <c r="R303" s="184">
        <f>Q303*H303</f>
        <v>2.67072E-2</v>
      </c>
      <c r="S303" s="184">
        <v>0</v>
      </c>
      <c r="T303" s="185">
        <f>S303*H303</f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86" t="s">
        <v>137</v>
      </c>
      <c r="AT303" s="186" t="s">
        <v>132</v>
      </c>
      <c r="AU303" s="186" t="s">
        <v>82</v>
      </c>
      <c r="AY303" s="16" t="s">
        <v>130</v>
      </c>
      <c r="BE303" s="187">
        <f>IF(N303="základní",J303,0)</f>
        <v>13103.36</v>
      </c>
      <c r="BF303" s="187">
        <f>IF(N303="snížená",J303,0)</f>
        <v>0</v>
      </c>
      <c r="BG303" s="187">
        <f>IF(N303="zákl. přenesená",J303,0)</f>
        <v>0</v>
      </c>
      <c r="BH303" s="187">
        <f>IF(N303="sníž. přenesená",J303,0)</f>
        <v>0</v>
      </c>
      <c r="BI303" s="187">
        <f>IF(N303="nulová",J303,0)</f>
        <v>0</v>
      </c>
      <c r="BJ303" s="16" t="s">
        <v>80</v>
      </c>
      <c r="BK303" s="187">
        <f>ROUND(I303*H303,2)</f>
        <v>13103.36</v>
      </c>
      <c r="BL303" s="16" t="s">
        <v>137</v>
      </c>
      <c r="BM303" s="186" t="s">
        <v>416</v>
      </c>
    </row>
    <row r="304" spans="1:65" s="2" customFormat="1" ht="29.25">
      <c r="A304" s="30"/>
      <c r="B304" s="31"/>
      <c r="C304" s="32"/>
      <c r="D304" s="188" t="s">
        <v>139</v>
      </c>
      <c r="E304" s="32"/>
      <c r="F304" s="189" t="s">
        <v>417</v>
      </c>
      <c r="G304" s="32"/>
      <c r="H304" s="32"/>
      <c r="I304" s="32"/>
      <c r="J304" s="32"/>
      <c r="K304" s="32"/>
      <c r="L304" s="35"/>
      <c r="M304" s="190"/>
      <c r="N304" s="191"/>
      <c r="O304" s="67"/>
      <c r="P304" s="67"/>
      <c r="Q304" s="67"/>
      <c r="R304" s="67"/>
      <c r="S304" s="67"/>
      <c r="T304" s="68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T304" s="16" t="s">
        <v>139</v>
      </c>
      <c r="AU304" s="16" t="s">
        <v>82</v>
      </c>
    </row>
    <row r="305" spans="1:65" s="13" customFormat="1" ht="11.25">
      <c r="B305" s="192"/>
      <c r="C305" s="193"/>
      <c r="D305" s="188" t="s">
        <v>141</v>
      </c>
      <c r="E305" s="194" t="s">
        <v>1</v>
      </c>
      <c r="F305" s="195" t="s">
        <v>418</v>
      </c>
      <c r="G305" s="193"/>
      <c r="H305" s="196">
        <v>16</v>
      </c>
      <c r="I305" s="193"/>
      <c r="J305" s="193"/>
      <c r="K305" s="193"/>
      <c r="L305" s="197"/>
      <c r="M305" s="198"/>
      <c r="N305" s="199"/>
      <c r="O305" s="199"/>
      <c r="P305" s="199"/>
      <c r="Q305" s="199"/>
      <c r="R305" s="199"/>
      <c r="S305" s="199"/>
      <c r="T305" s="200"/>
      <c r="AT305" s="201" t="s">
        <v>141</v>
      </c>
      <c r="AU305" s="201" t="s">
        <v>82</v>
      </c>
      <c r="AV305" s="13" t="s">
        <v>82</v>
      </c>
      <c r="AW305" s="13" t="s">
        <v>32</v>
      </c>
      <c r="AX305" s="13" t="s">
        <v>80</v>
      </c>
      <c r="AY305" s="201" t="s">
        <v>130</v>
      </c>
    </row>
    <row r="306" spans="1:65" s="2" customFormat="1" ht="24.2" customHeight="1">
      <c r="A306" s="30"/>
      <c r="B306" s="31"/>
      <c r="C306" s="212" t="s">
        <v>419</v>
      </c>
      <c r="D306" s="212" t="s">
        <v>289</v>
      </c>
      <c r="E306" s="213" t="s">
        <v>420</v>
      </c>
      <c r="F306" s="214" t="s">
        <v>421</v>
      </c>
      <c r="G306" s="215" t="s">
        <v>374</v>
      </c>
      <c r="H306" s="216">
        <v>1</v>
      </c>
      <c r="I306" s="217">
        <v>1740</v>
      </c>
      <c r="J306" s="217">
        <f>ROUND(I306*H306,2)</f>
        <v>1740</v>
      </c>
      <c r="K306" s="214" t="s">
        <v>136</v>
      </c>
      <c r="L306" s="218"/>
      <c r="M306" s="219" t="s">
        <v>1</v>
      </c>
      <c r="N306" s="220" t="s">
        <v>40</v>
      </c>
      <c r="O306" s="184">
        <v>0</v>
      </c>
      <c r="P306" s="184">
        <f>O306*H306</f>
        <v>0</v>
      </c>
      <c r="Q306" s="184">
        <v>4.1999999999999997E-3</v>
      </c>
      <c r="R306" s="184">
        <f>Q306*H306</f>
        <v>4.1999999999999997E-3</v>
      </c>
      <c r="S306" s="184">
        <v>0</v>
      </c>
      <c r="T306" s="185">
        <f>S306*H306</f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86" t="s">
        <v>179</v>
      </c>
      <c r="AT306" s="186" t="s">
        <v>289</v>
      </c>
      <c r="AU306" s="186" t="s">
        <v>82</v>
      </c>
      <c r="AY306" s="16" t="s">
        <v>130</v>
      </c>
      <c r="BE306" s="187">
        <f>IF(N306="základní",J306,0)</f>
        <v>1740</v>
      </c>
      <c r="BF306" s="187">
        <f>IF(N306="snížená",J306,0)</f>
        <v>0</v>
      </c>
      <c r="BG306" s="187">
        <f>IF(N306="zákl. přenesená",J306,0)</f>
        <v>0</v>
      </c>
      <c r="BH306" s="187">
        <f>IF(N306="sníž. přenesená",J306,0)</f>
        <v>0</v>
      </c>
      <c r="BI306" s="187">
        <f>IF(N306="nulová",J306,0)</f>
        <v>0</v>
      </c>
      <c r="BJ306" s="16" t="s">
        <v>80</v>
      </c>
      <c r="BK306" s="187">
        <f>ROUND(I306*H306,2)</f>
        <v>1740</v>
      </c>
      <c r="BL306" s="16" t="s">
        <v>137</v>
      </c>
      <c r="BM306" s="186" t="s">
        <v>422</v>
      </c>
    </row>
    <row r="307" spans="1:65" s="2" customFormat="1" ht="19.5">
      <c r="A307" s="30"/>
      <c r="B307" s="31"/>
      <c r="C307" s="32"/>
      <c r="D307" s="188" t="s">
        <v>139</v>
      </c>
      <c r="E307" s="32"/>
      <c r="F307" s="189" t="s">
        <v>421</v>
      </c>
      <c r="G307" s="32"/>
      <c r="H307" s="32"/>
      <c r="I307" s="32"/>
      <c r="J307" s="32"/>
      <c r="K307" s="32"/>
      <c r="L307" s="35"/>
      <c r="M307" s="190"/>
      <c r="N307" s="191"/>
      <c r="O307" s="67"/>
      <c r="P307" s="67"/>
      <c r="Q307" s="67"/>
      <c r="R307" s="67"/>
      <c r="S307" s="67"/>
      <c r="T307" s="68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T307" s="16" t="s">
        <v>139</v>
      </c>
      <c r="AU307" s="16" t="s">
        <v>82</v>
      </c>
    </row>
    <row r="308" spans="1:65" s="13" customFormat="1" ht="11.25">
      <c r="B308" s="192"/>
      <c r="C308" s="193"/>
      <c r="D308" s="188" t="s">
        <v>141</v>
      </c>
      <c r="E308" s="194" t="s">
        <v>1</v>
      </c>
      <c r="F308" s="195" t="s">
        <v>80</v>
      </c>
      <c r="G308" s="193"/>
      <c r="H308" s="196">
        <v>1</v>
      </c>
      <c r="I308" s="193"/>
      <c r="J308" s="193"/>
      <c r="K308" s="193"/>
      <c r="L308" s="197"/>
      <c r="M308" s="198"/>
      <c r="N308" s="199"/>
      <c r="O308" s="199"/>
      <c r="P308" s="199"/>
      <c r="Q308" s="199"/>
      <c r="R308" s="199"/>
      <c r="S308" s="199"/>
      <c r="T308" s="200"/>
      <c r="AT308" s="201" t="s">
        <v>141</v>
      </c>
      <c r="AU308" s="201" t="s">
        <v>82</v>
      </c>
      <c r="AV308" s="13" t="s">
        <v>82</v>
      </c>
      <c r="AW308" s="13" t="s">
        <v>32</v>
      </c>
      <c r="AX308" s="13" t="s">
        <v>80</v>
      </c>
      <c r="AY308" s="201" t="s">
        <v>130</v>
      </c>
    </row>
    <row r="309" spans="1:65" s="2" customFormat="1" ht="24.2" customHeight="1">
      <c r="A309" s="30"/>
      <c r="B309" s="31"/>
      <c r="C309" s="212" t="s">
        <v>423</v>
      </c>
      <c r="D309" s="212" t="s">
        <v>289</v>
      </c>
      <c r="E309" s="213" t="s">
        <v>424</v>
      </c>
      <c r="F309" s="214" t="s">
        <v>425</v>
      </c>
      <c r="G309" s="215" t="s">
        <v>374</v>
      </c>
      <c r="H309" s="216">
        <v>1</v>
      </c>
      <c r="I309" s="217">
        <v>9710</v>
      </c>
      <c r="J309" s="217">
        <f>ROUND(I309*H309,2)</f>
        <v>9710</v>
      </c>
      <c r="K309" s="214" t="s">
        <v>136</v>
      </c>
      <c r="L309" s="218"/>
      <c r="M309" s="219" t="s">
        <v>1</v>
      </c>
      <c r="N309" s="220" t="s">
        <v>40</v>
      </c>
      <c r="O309" s="184">
        <v>0</v>
      </c>
      <c r="P309" s="184">
        <f>O309*H309</f>
        <v>0</v>
      </c>
      <c r="Q309" s="184">
        <v>1.4E-2</v>
      </c>
      <c r="R309" s="184">
        <f>Q309*H309</f>
        <v>1.4E-2</v>
      </c>
      <c r="S309" s="184">
        <v>0</v>
      </c>
      <c r="T309" s="185">
        <f>S309*H309</f>
        <v>0</v>
      </c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R309" s="186" t="s">
        <v>179</v>
      </c>
      <c r="AT309" s="186" t="s">
        <v>289</v>
      </c>
      <c r="AU309" s="186" t="s">
        <v>82</v>
      </c>
      <c r="AY309" s="16" t="s">
        <v>130</v>
      </c>
      <c r="BE309" s="187">
        <f>IF(N309="základní",J309,0)</f>
        <v>9710</v>
      </c>
      <c r="BF309" s="187">
        <f>IF(N309="snížená",J309,0)</f>
        <v>0</v>
      </c>
      <c r="BG309" s="187">
        <f>IF(N309="zákl. přenesená",J309,0)</f>
        <v>0</v>
      </c>
      <c r="BH309" s="187">
        <f>IF(N309="sníž. přenesená",J309,0)</f>
        <v>0</v>
      </c>
      <c r="BI309" s="187">
        <f>IF(N309="nulová",J309,0)</f>
        <v>0</v>
      </c>
      <c r="BJ309" s="16" t="s">
        <v>80</v>
      </c>
      <c r="BK309" s="187">
        <f>ROUND(I309*H309,2)</f>
        <v>9710</v>
      </c>
      <c r="BL309" s="16" t="s">
        <v>137</v>
      </c>
      <c r="BM309" s="186" t="s">
        <v>426</v>
      </c>
    </row>
    <row r="310" spans="1:65" s="2" customFormat="1" ht="11.25">
      <c r="A310" s="30"/>
      <c r="B310" s="31"/>
      <c r="C310" s="32"/>
      <c r="D310" s="188" t="s">
        <v>139</v>
      </c>
      <c r="E310" s="32"/>
      <c r="F310" s="189" t="s">
        <v>425</v>
      </c>
      <c r="G310" s="32"/>
      <c r="H310" s="32"/>
      <c r="I310" s="32"/>
      <c r="J310" s="32"/>
      <c r="K310" s="32"/>
      <c r="L310" s="35"/>
      <c r="M310" s="190"/>
      <c r="N310" s="191"/>
      <c r="O310" s="67"/>
      <c r="P310" s="67"/>
      <c r="Q310" s="67"/>
      <c r="R310" s="67"/>
      <c r="S310" s="67"/>
      <c r="T310" s="68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T310" s="16" t="s">
        <v>139</v>
      </c>
      <c r="AU310" s="16" t="s">
        <v>82</v>
      </c>
    </row>
    <row r="311" spans="1:65" s="13" customFormat="1" ht="11.25">
      <c r="B311" s="192"/>
      <c r="C311" s="193"/>
      <c r="D311" s="188" t="s">
        <v>141</v>
      </c>
      <c r="E311" s="194" t="s">
        <v>1</v>
      </c>
      <c r="F311" s="195" t="s">
        <v>80</v>
      </c>
      <c r="G311" s="193"/>
      <c r="H311" s="196">
        <v>1</v>
      </c>
      <c r="I311" s="193"/>
      <c r="J311" s="193"/>
      <c r="K311" s="193"/>
      <c r="L311" s="197"/>
      <c r="M311" s="198"/>
      <c r="N311" s="199"/>
      <c r="O311" s="199"/>
      <c r="P311" s="199"/>
      <c r="Q311" s="199"/>
      <c r="R311" s="199"/>
      <c r="S311" s="199"/>
      <c r="T311" s="200"/>
      <c r="AT311" s="201" t="s">
        <v>141</v>
      </c>
      <c r="AU311" s="201" t="s">
        <v>82</v>
      </c>
      <c r="AV311" s="13" t="s">
        <v>82</v>
      </c>
      <c r="AW311" s="13" t="s">
        <v>32</v>
      </c>
      <c r="AX311" s="13" t="s">
        <v>80</v>
      </c>
      <c r="AY311" s="201" t="s">
        <v>130</v>
      </c>
    </row>
    <row r="312" spans="1:65" s="2" customFormat="1" ht="24.2" customHeight="1">
      <c r="A312" s="30"/>
      <c r="B312" s="31"/>
      <c r="C312" s="212" t="s">
        <v>427</v>
      </c>
      <c r="D312" s="212" t="s">
        <v>289</v>
      </c>
      <c r="E312" s="213" t="s">
        <v>428</v>
      </c>
      <c r="F312" s="214" t="s">
        <v>429</v>
      </c>
      <c r="G312" s="215" t="s">
        <v>374</v>
      </c>
      <c r="H312" s="216">
        <v>4</v>
      </c>
      <c r="I312" s="217">
        <v>2970</v>
      </c>
      <c r="J312" s="217">
        <f>ROUND(I312*H312,2)</f>
        <v>11880</v>
      </c>
      <c r="K312" s="214" t="s">
        <v>136</v>
      </c>
      <c r="L312" s="218"/>
      <c r="M312" s="219" t="s">
        <v>1</v>
      </c>
      <c r="N312" s="220" t="s">
        <v>40</v>
      </c>
      <c r="O312" s="184">
        <v>0</v>
      </c>
      <c r="P312" s="184">
        <f>O312*H312</f>
        <v>0</v>
      </c>
      <c r="Q312" s="184">
        <v>7.6E-3</v>
      </c>
      <c r="R312" s="184">
        <f>Q312*H312</f>
        <v>3.04E-2</v>
      </c>
      <c r="S312" s="184">
        <v>0</v>
      </c>
      <c r="T312" s="185">
        <f>S312*H312</f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86" t="s">
        <v>179</v>
      </c>
      <c r="AT312" s="186" t="s">
        <v>289</v>
      </c>
      <c r="AU312" s="186" t="s">
        <v>82</v>
      </c>
      <c r="AY312" s="16" t="s">
        <v>130</v>
      </c>
      <c r="BE312" s="187">
        <f>IF(N312="základní",J312,0)</f>
        <v>11880</v>
      </c>
      <c r="BF312" s="187">
        <f>IF(N312="snížená",J312,0)</f>
        <v>0</v>
      </c>
      <c r="BG312" s="187">
        <f>IF(N312="zákl. přenesená",J312,0)</f>
        <v>0</v>
      </c>
      <c r="BH312" s="187">
        <f>IF(N312="sníž. přenesená",J312,0)</f>
        <v>0</v>
      </c>
      <c r="BI312" s="187">
        <f>IF(N312="nulová",J312,0)</f>
        <v>0</v>
      </c>
      <c r="BJ312" s="16" t="s">
        <v>80</v>
      </c>
      <c r="BK312" s="187">
        <f>ROUND(I312*H312,2)</f>
        <v>11880</v>
      </c>
      <c r="BL312" s="16" t="s">
        <v>137</v>
      </c>
      <c r="BM312" s="186" t="s">
        <v>430</v>
      </c>
    </row>
    <row r="313" spans="1:65" s="2" customFormat="1" ht="19.5">
      <c r="A313" s="30"/>
      <c r="B313" s="31"/>
      <c r="C313" s="32"/>
      <c r="D313" s="188" t="s">
        <v>139</v>
      </c>
      <c r="E313" s="32"/>
      <c r="F313" s="189" t="s">
        <v>429</v>
      </c>
      <c r="G313" s="32"/>
      <c r="H313" s="32"/>
      <c r="I313" s="32"/>
      <c r="J313" s="32"/>
      <c r="K313" s="32"/>
      <c r="L313" s="35"/>
      <c r="M313" s="190"/>
      <c r="N313" s="191"/>
      <c r="O313" s="67"/>
      <c r="P313" s="67"/>
      <c r="Q313" s="67"/>
      <c r="R313" s="67"/>
      <c r="S313" s="67"/>
      <c r="T313" s="68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T313" s="16" t="s">
        <v>139</v>
      </c>
      <c r="AU313" s="16" t="s">
        <v>82</v>
      </c>
    </row>
    <row r="314" spans="1:65" s="13" customFormat="1" ht="11.25">
      <c r="B314" s="192"/>
      <c r="C314" s="193"/>
      <c r="D314" s="188" t="s">
        <v>141</v>
      </c>
      <c r="E314" s="194" t="s">
        <v>1</v>
      </c>
      <c r="F314" s="195" t="s">
        <v>137</v>
      </c>
      <c r="G314" s="193"/>
      <c r="H314" s="196">
        <v>4</v>
      </c>
      <c r="I314" s="193"/>
      <c r="J314" s="193"/>
      <c r="K314" s="193"/>
      <c r="L314" s="197"/>
      <c r="M314" s="198"/>
      <c r="N314" s="199"/>
      <c r="O314" s="199"/>
      <c r="P314" s="199"/>
      <c r="Q314" s="199"/>
      <c r="R314" s="199"/>
      <c r="S314" s="199"/>
      <c r="T314" s="200"/>
      <c r="AT314" s="201" t="s">
        <v>141</v>
      </c>
      <c r="AU314" s="201" t="s">
        <v>82</v>
      </c>
      <c r="AV314" s="13" t="s">
        <v>82</v>
      </c>
      <c r="AW314" s="13" t="s">
        <v>32</v>
      </c>
      <c r="AX314" s="13" t="s">
        <v>80</v>
      </c>
      <c r="AY314" s="201" t="s">
        <v>130</v>
      </c>
    </row>
    <row r="315" spans="1:65" s="2" customFormat="1" ht="24.2" customHeight="1">
      <c r="A315" s="30"/>
      <c r="B315" s="31"/>
      <c r="C315" s="212" t="s">
        <v>431</v>
      </c>
      <c r="D315" s="212" t="s">
        <v>289</v>
      </c>
      <c r="E315" s="213" t="s">
        <v>432</v>
      </c>
      <c r="F315" s="214" t="s">
        <v>433</v>
      </c>
      <c r="G315" s="215" t="s">
        <v>374</v>
      </c>
      <c r="H315" s="216">
        <v>2</v>
      </c>
      <c r="I315" s="217">
        <v>2570</v>
      </c>
      <c r="J315" s="217">
        <f>ROUND(I315*H315,2)</f>
        <v>5140</v>
      </c>
      <c r="K315" s="214" t="s">
        <v>136</v>
      </c>
      <c r="L315" s="218"/>
      <c r="M315" s="219" t="s">
        <v>1</v>
      </c>
      <c r="N315" s="220" t="s">
        <v>40</v>
      </c>
      <c r="O315" s="184">
        <v>0</v>
      </c>
      <c r="P315" s="184">
        <f>O315*H315</f>
        <v>0</v>
      </c>
      <c r="Q315" s="184">
        <v>5.4999999999999997E-3</v>
      </c>
      <c r="R315" s="184">
        <f>Q315*H315</f>
        <v>1.0999999999999999E-2</v>
      </c>
      <c r="S315" s="184">
        <v>0</v>
      </c>
      <c r="T315" s="185">
        <f>S315*H315</f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86" t="s">
        <v>179</v>
      </c>
      <c r="AT315" s="186" t="s">
        <v>289</v>
      </c>
      <c r="AU315" s="186" t="s">
        <v>82</v>
      </c>
      <c r="AY315" s="16" t="s">
        <v>130</v>
      </c>
      <c r="BE315" s="187">
        <f>IF(N315="základní",J315,0)</f>
        <v>5140</v>
      </c>
      <c r="BF315" s="187">
        <f>IF(N315="snížená",J315,0)</f>
        <v>0</v>
      </c>
      <c r="BG315" s="187">
        <f>IF(N315="zákl. přenesená",J315,0)</f>
        <v>0</v>
      </c>
      <c r="BH315" s="187">
        <f>IF(N315="sníž. přenesená",J315,0)</f>
        <v>0</v>
      </c>
      <c r="BI315" s="187">
        <f>IF(N315="nulová",J315,0)</f>
        <v>0</v>
      </c>
      <c r="BJ315" s="16" t="s">
        <v>80</v>
      </c>
      <c r="BK315" s="187">
        <f>ROUND(I315*H315,2)</f>
        <v>5140</v>
      </c>
      <c r="BL315" s="16" t="s">
        <v>137</v>
      </c>
      <c r="BM315" s="186" t="s">
        <v>434</v>
      </c>
    </row>
    <row r="316" spans="1:65" s="2" customFormat="1" ht="11.25">
      <c r="A316" s="30"/>
      <c r="B316" s="31"/>
      <c r="C316" s="32"/>
      <c r="D316" s="188" t="s">
        <v>139</v>
      </c>
      <c r="E316" s="32"/>
      <c r="F316" s="189" t="s">
        <v>433</v>
      </c>
      <c r="G316" s="32"/>
      <c r="H316" s="32"/>
      <c r="I316" s="32"/>
      <c r="J316" s="32"/>
      <c r="K316" s="32"/>
      <c r="L316" s="35"/>
      <c r="M316" s="190"/>
      <c r="N316" s="191"/>
      <c r="O316" s="67"/>
      <c r="P316" s="67"/>
      <c r="Q316" s="67"/>
      <c r="R316" s="67"/>
      <c r="S316" s="67"/>
      <c r="T316" s="68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T316" s="16" t="s">
        <v>139</v>
      </c>
      <c r="AU316" s="16" t="s">
        <v>82</v>
      </c>
    </row>
    <row r="317" spans="1:65" s="13" customFormat="1" ht="11.25">
      <c r="B317" s="192"/>
      <c r="C317" s="193"/>
      <c r="D317" s="188" t="s">
        <v>141</v>
      </c>
      <c r="E317" s="194" t="s">
        <v>1</v>
      </c>
      <c r="F317" s="195" t="s">
        <v>82</v>
      </c>
      <c r="G317" s="193"/>
      <c r="H317" s="196">
        <v>2</v>
      </c>
      <c r="I317" s="193"/>
      <c r="J317" s="193"/>
      <c r="K317" s="193"/>
      <c r="L317" s="197"/>
      <c r="M317" s="198"/>
      <c r="N317" s="199"/>
      <c r="O317" s="199"/>
      <c r="P317" s="199"/>
      <c r="Q317" s="199"/>
      <c r="R317" s="199"/>
      <c r="S317" s="199"/>
      <c r="T317" s="200"/>
      <c r="AT317" s="201" t="s">
        <v>141</v>
      </c>
      <c r="AU317" s="201" t="s">
        <v>82</v>
      </c>
      <c r="AV317" s="13" t="s">
        <v>82</v>
      </c>
      <c r="AW317" s="13" t="s">
        <v>32</v>
      </c>
      <c r="AX317" s="13" t="s">
        <v>80</v>
      </c>
      <c r="AY317" s="201" t="s">
        <v>130</v>
      </c>
    </row>
    <row r="318" spans="1:65" s="2" customFormat="1" ht="24.2" customHeight="1">
      <c r="A318" s="30"/>
      <c r="B318" s="31"/>
      <c r="C318" s="212" t="s">
        <v>435</v>
      </c>
      <c r="D318" s="212" t="s">
        <v>289</v>
      </c>
      <c r="E318" s="213" t="s">
        <v>436</v>
      </c>
      <c r="F318" s="214" t="s">
        <v>437</v>
      </c>
      <c r="G318" s="215" t="s">
        <v>374</v>
      </c>
      <c r="H318" s="216">
        <v>2</v>
      </c>
      <c r="I318" s="217">
        <v>2640</v>
      </c>
      <c r="J318" s="217">
        <f>ROUND(I318*H318,2)</f>
        <v>5280</v>
      </c>
      <c r="K318" s="214" t="s">
        <v>136</v>
      </c>
      <c r="L318" s="218"/>
      <c r="M318" s="219" t="s">
        <v>1</v>
      </c>
      <c r="N318" s="220" t="s">
        <v>40</v>
      </c>
      <c r="O318" s="184">
        <v>0</v>
      </c>
      <c r="P318" s="184">
        <f>O318*H318</f>
        <v>0</v>
      </c>
      <c r="Q318" s="184">
        <v>7.0000000000000001E-3</v>
      </c>
      <c r="R318" s="184">
        <f>Q318*H318</f>
        <v>1.4E-2</v>
      </c>
      <c r="S318" s="184">
        <v>0</v>
      </c>
      <c r="T318" s="185">
        <f>S318*H318</f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86" t="s">
        <v>179</v>
      </c>
      <c r="AT318" s="186" t="s">
        <v>289</v>
      </c>
      <c r="AU318" s="186" t="s">
        <v>82</v>
      </c>
      <c r="AY318" s="16" t="s">
        <v>130</v>
      </c>
      <c r="BE318" s="187">
        <f>IF(N318="základní",J318,0)</f>
        <v>5280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6" t="s">
        <v>80</v>
      </c>
      <c r="BK318" s="187">
        <f>ROUND(I318*H318,2)</f>
        <v>5280</v>
      </c>
      <c r="BL318" s="16" t="s">
        <v>137</v>
      </c>
      <c r="BM318" s="186" t="s">
        <v>438</v>
      </c>
    </row>
    <row r="319" spans="1:65" s="2" customFormat="1" ht="11.25">
      <c r="A319" s="30"/>
      <c r="B319" s="31"/>
      <c r="C319" s="32"/>
      <c r="D319" s="188" t="s">
        <v>139</v>
      </c>
      <c r="E319" s="32"/>
      <c r="F319" s="189" t="s">
        <v>437</v>
      </c>
      <c r="G319" s="32"/>
      <c r="H319" s="32"/>
      <c r="I319" s="32"/>
      <c r="J319" s="32"/>
      <c r="K319" s="32"/>
      <c r="L319" s="35"/>
      <c r="M319" s="190"/>
      <c r="N319" s="191"/>
      <c r="O319" s="67"/>
      <c r="P319" s="67"/>
      <c r="Q319" s="67"/>
      <c r="R319" s="67"/>
      <c r="S319" s="67"/>
      <c r="T319" s="68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T319" s="16" t="s">
        <v>139</v>
      </c>
      <c r="AU319" s="16" t="s">
        <v>82</v>
      </c>
    </row>
    <row r="320" spans="1:65" s="13" customFormat="1" ht="11.25">
      <c r="B320" s="192"/>
      <c r="C320" s="193"/>
      <c r="D320" s="188" t="s">
        <v>141</v>
      </c>
      <c r="E320" s="194" t="s">
        <v>1</v>
      </c>
      <c r="F320" s="195" t="s">
        <v>82</v>
      </c>
      <c r="G320" s="193"/>
      <c r="H320" s="196">
        <v>2</v>
      </c>
      <c r="I320" s="193"/>
      <c r="J320" s="193"/>
      <c r="K320" s="193"/>
      <c r="L320" s="197"/>
      <c r="M320" s="198"/>
      <c r="N320" s="199"/>
      <c r="O320" s="199"/>
      <c r="P320" s="199"/>
      <c r="Q320" s="199"/>
      <c r="R320" s="199"/>
      <c r="S320" s="199"/>
      <c r="T320" s="200"/>
      <c r="AT320" s="201" t="s">
        <v>141</v>
      </c>
      <c r="AU320" s="201" t="s">
        <v>82</v>
      </c>
      <c r="AV320" s="13" t="s">
        <v>82</v>
      </c>
      <c r="AW320" s="13" t="s">
        <v>32</v>
      </c>
      <c r="AX320" s="13" t="s">
        <v>80</v>
      </c>
      <c r="AY320" s="201" t="s">
        <v>130</v>
      </c>
    </row>
    <row r="321" spans="1:65" s="2" customFormat="1" ht="24.2" customHeight="1">
      <c r="A321" s="30"/>
      <c r="B321" s="31"/>
      <c r="C321" s="212" t="s">
        <v>439</v>
      </c>
      <c r="D321" s="212" t="s">
        <v>289</v>
      </c>
      <c r="E321" s="213" t="s">
        <v>440</v>
      </c>
      <c r="F321" s="214" t="s">
        <v>441</v>
      </c>
      <c r="G321" s="215" t="s">
        <v>374</v>
      </c>
      <c r="H321" s="216">
        <v>4</v>
      </c>
      <c r="I321" s="217">
        <v>3950</v>
      </c>
      <c r="J321" s="217">
        <f>ROUND(I321*H321,2)</f>
        <v>15800</v>
      </c>
      <c r="K321" s="214" t="s">
        <v>136</v>
      </c>
      <c r="L321" s="218"/>
      <c r="M321" s="219" t="s">
        <v>1</v>
      </c>
      <c r="N321" s="220" t="s">
        <v>40</v>
      </c>
      <c r="O321" s="184">
        <v>0</v>
      </c>
      <c r="P321" s="184">
        <f>O321*H321</f>
        <v>0</v>
      </c>
      <c r="Q321" s="184">
        <v>9.5999999999999992E-3</v>
      </c>
      <c r="R321" s="184">
        <f>Q321*H321</f>
        <v>3.8399999999999997E-2</v>
      </c>
      <c r="S321" s="184">
        <v>0</v>
      </c>
      <c r="T321" s="185">
        <f>S321*H321</f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86" t="s">
        <v>179</v>
      </c>
      <c r="AT321" s="186" t="s">
        <v>289</v>
      </c>
      <c r="AU321" s="186" t="s">
        <v>82</v>
      </c>
      <c r="AY321" s="16" t="s">
        <v>130</v>
      </c>
      <c r="BE321" s="187">
        <f>IF(N321="základní",J321,0)</f>
        <v>15800</v>
      </c>
      <c r="BF321" s="187">
        <f>IF(N321="snížená",J321,0)</f>
        <v>0</v>
      </c>
      <c r="BG321" s="187">
        <f>IF(N321="zákl. přenesená",J321,0)</f>
        <v>0</v>
      </c>
      <c r="BH321" s="187">
        <f>IF(N321="sníž. přenesená",J321,0)</f>
        <v>0</v>
      </c>
      <c r="BI321" s="187">
        <f>IF(N321="nulová",J321,0)</f>
        <v>0</v>
      </c>
      <c r="BJ321" s="16" t="s">
        <v>80</v>
      </c>
      <c r="BK321" s="187">
        <f>ROUND(I321*H321,2)</f>
        <v>15800</v>
      </c>
      <c r="BL321" s="16" t="s">
        <v>137</v>
      </c>
      <c r="BM321" s="186" t="s">
        <v>442</v>
      </c>
    </row>
    <row r="322" spans="1:65" s="2" customFormat="1" ht="11.25">
      <c r="A322" s="30"/>
      <c r="B322" s="31"/>
      <c r="C322" s="32"/>
      <c r="D322" s="188" t="s">
        <v>139</v>
      </c>
      <c r="E322" s="32"/>
      <c r="F322" s="189" t="s">
        <v>441</v>
      </c>
      <c r="G322" s="32"/>
      <c r="H322" s="32"/>
      <c r="I322" s="32"/>
      <c r="J322" s="32"/>
      <c r="K322" s="32"/>
      <c r="L322" s="35"/>
      <c r="M322" s="190"/>
      <c r="N322" s="191"/>
      <c r="O322" s="67"/>
      <c r="P322" s="67"/>
      <c r="Q322" s="67"/>
      <c r="R322" s="67"/>
      <c r="S322" s="67"/>
      <c r="T322" s="68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T322" s="16" t="s">
        <v>139</v>
      </c>
      <c r="AU322" s="16" t="s">
        <v>82</v>
      </c>
    </row>
    <row r="323" spans="1:65" s="13" customFormat="1" ht="11.25">
      <c r="B323" s="192"/>
      <c r="C323" s="193"/>
      <c r="D323" s="188" t="s">
        <v>141</v>
      </c>
      <c r="E323" s="194" t="s">
        <v>1</v>
      </c>
      <c r="F323" s="195" t="s">
        <v>137</v>
      </c>
      <c r="G323" s="193"/>
      <c r="H323" s="196">
        <v>4</v>
      </c>
      <c r="I323" s="193"/>
      <c r="J323" s="193"/>
      <c r="K323" s="193"/>
      <c r="L323" s="197"/>
      <c r="M323" s="198"/>
      <c r="N323" s="199"/>
      <c r="O323" s="199"/>
      <c r="P323" s="199"/>
      <c r="Q323" s="199"/>
      <c r="R323" s="199"/>
      <c r="S323" s="199"/>
      <c r="T323" s="200"/>
      <c r="AT323" s="201" t="s">
        <v>141</v>
      </c>
      <c r="AU323" s="201" t="s">
        <v>82</v>
      </c>
      <c r="AV323" s="13" t="s">
        <v>82</v>
      </c>
      <c r="AW323" s="13" t="s">
        <v>32</v>
      </c>
      <c r="AX323" s="13" t="s">
        <v>80</v>
      </c>
      <c r="AY323" s="201" t="s">
        <v>130</v>
      </c>
    </row>
    <row r="324" spans="1:65" s="2" customFormat="1" ht="24.2" customHeight="1">
      <c r="A324" s="30"/>
      <c r="B324" s="31"/>
      <c r="C324" s="212" t="s">
        <v>443</v>
      </c>
      <c r="D324" s="212" t="s">
        <v>289</v>
      </c>
      <c r="E324" s="213" t="s">
        <v>444</v>
      </c>
      <c r="F324" s="214" t="s">
        <v>445</v>
      </c>
      <c r="G324" s="215" t="s">
        <v>374</v>
      </c>
      <c r="H324" s="216">
        <v>2</v>
      </c>
      <c r="I324" s="217">
        <v>7880</v>
      </c>
      <c r="J324" s="217">
        <f>ROUND(I324*H324,2)</f>
        <v>15760</v>
      </c>
      <c r="K324" s="214" t="s">
        <v>136</v>
      </c>
      <c r="L324" s="218"/>
      <c r="M324" s="219" t="s">
        <v>1</v>
      </c>
      <c r="N324" s="220" t="s">
        <v>40</v>
      </c>
      <c r="O324" s="184">
        <v>0</v>
      </c>
      <c r="P324" s="184">
        <f>O324*H324</f>
        <v>0</v>
      </c>
      <c r="Q324" s="184">
        <v>1.78E-2</v>
      </c>
      <c r="R324" s="184">
        <f>Q324*H324</f>
        <v>3.56E-2</v>
      </c>
      <c r="S324" s="184">
        <v>0</v>
      </c>
      <c r="T324" s="185">
        <f>S324*H324</f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R324" s="186" t="s">
        <v>179</v>
      </c>
      <c r="AT324" s="186" t="s">
        <v>289</v>
      </c>
      <c r="AU324" s="186" t="s">
        <v>82</v>
      </c>
      <c r="AY324" s="16" t="s">
        <v>130</v>
      </c>
      <c r="BE324" s="187">
        <f>IF(N324="základní",J324,0)</f>
        <v>15760</v>
      </c>
      <c r="BF324" s="187">
        <f>IF(N324="snížená",J324,0)</f>
        <v>0</v>
      </c>
      <c r="BG324" s="187">
        <f>IF(N324="zákl. přenesená",J324,0)</f>
        <v>0</v>
      </c>
      <c r="BH324" s="187">
        <f>IF(N324="sníž. přenesená",J324,0)</f>
        <v>0</v>
      </c>
      <c r="BI324" s="187">
        <f>IF(N324="nulová",J324,0)</f>
        <v>0</v>
      </c>
      <c r="BJ324" s="16" t="s">
        <v>80</v>
      </c>
      <c r="BK324" s="187">
        <f>ROUND(I324*H324,2)</f>
        <v>15760</v>
      </c>
      <c r="BL324" s="16" t="s">
        <v>137</v>
      </c>
      <c r="BM324" s="186" t="s">
        <v>446</v>
      </c>
    </row>
    <row r="325" spans="1:65" s="2" customFormat="1" ht="11.25">
      <c r="A325" s="30"/>
      <c r="B325" s="31"/>
      <c r="C325" s="32"/>
      <c r="D325" s="188" t="s">
        <v>139</v>
      </c>
      <c r="E325" s="32"/>
      <c r="F325" s="189" t="s">
        <v>445</v>
      </c>
      <c r="G325" s="32"/>
      <c r="H325" s="32"/>
      <c r="I325" s="32"/>
      <c r="J325" s="32"/>
      <c r="K325" s="32"/>
      <c r="L325" s="35"/>
      <c r="M325" s="190"/>
      <c r="N325" s="191"/>
      <c r="O325" s="67"/>
      <c r="P325" s="67"/>
      <c r="Q325" s="67"/>
      <c r="R325" s="67"/>
      <c r="S325" s="67"/>
      <c r="T325" s="68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T325" s="16" t="s">
        <v>139</v>
      </c>
      <c r="AU325" s="16" t="s">
        <v>82</v>
      </c>
    </row>
    <row r="326" spans="1:65" s="13" customFormat="1" ht="11.25">
      <c r="B326" s="192"/>
      <c r="C326" s="193"/>
      <c r="D326" s="188" t="s">
        <v>141</v>
      </c>
      <c r="E326" s="194" t="s">
        <v>1</v>
      </c>
      <c r="F326" s="195" t="s">
        <v>82</v>
      </c>
      <c r="G326" s="193"/>
      <c r="H326" s="196">
        <v>2</v>
      </c>
      <c r="I326" s="193"/>
      <c r="J326" s="193"/>
      <c r="K326" s="193"/>
      <c r="L326" s="197"/>
      <c r="M326" s="198"/>
      <c r="N326" s="199"/>
      <c r="O326" s="199"/>
      <c r="P326" s="199"/>
      <c r="Q326" s="199"/>
      <c r="R326" s="199"/>
      <c r="S326" s="199"/>
      <c r="T326" s="200"/>
      <c r="AT326" s="201" t="s">
        <v>141</v>
      </c>
      <c r="AU326" s="201" t="s">
        <v>82</v>
      </c>
      <c r="AV326" s="13" t="s">
        <v>82</v>
      </c>
      <c r="AW326" s="13" t="s">
        <v>32</v>
      </c>
      <c r="AX326" s="13" t="s">
        <v>80</v>
      </c>
      <c r="AY326" s="201" t="s">
        <v>130</v>
      </c>
    </row>
    <row r="327" spans="1:65" s="2" customFormat="1" ht="24.2" customHeight="1">
      <c r="A327" s="30"/>
      <c r="B327" s="31"/>
      <c r="C327" s="176" t="s">
        <v>447</v>
      </c>
      <c r="D327" s="176" t="s">
        <v>132</v>
      </c>
      <c r="E327" s="177" t="s">
        <v>448</v>
      </c>
      <c r="F327" s="178" t="s">
        <v>449</v>
      </c>
      <c r="G327" s="179" t="s">
        <v>374</v>
      </c>
      <c r="H327" s="180">
        <v>2</v>
      </c>
      <c r="I327" s="181">
        <v>1107.6300000000001</v>
      </c>
      <c r="J327" s="181">
        <f>ROUND(I327*H327,2)</f>
        <v>2215.2600000000002</v>
      </c>
      <c r="K327" s="178" t="s">
        <v>136</v>
      </c>
      <c r="L327" s="35"/>
      <c r="M327" s="182" t="s">
        <v>1</v>
      </c>
      <c r="N327" s="183" t="s">
        <v>40</v>
      </c>
      <c r="O327" s="184">
        <v>1.0940000000000001</v>
      </c>
      <c r="P327" s="184">
        <f>O327*H327</f>
        <v>2.1880000000000002</v>
      </c>
      <c r="Q327" s="184">
        <v>1.7147E-3</v>
      </c>
      <c r="R327" s="184">
        <f>Q327*H327</f>
        <v>3.4294E-3</v>
      </c>
      <c r="S327" s="184">
        <v>0</v>
      </c>
      <c r="T327" s="185">
        <f>S327*H327</f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86" t="s">
        <v>137</v>
      </c>
      <c r="AT327" s="186" t="s">
        <v>132</v>
      </c>
      <c r="AU327" s="186" t="s">
        <v>82</v>
      </c>
      <c r="AY327" s="16" t="s">
        <v>130</v>
      </c>
      <c r="BE327" s="187">
        <f>IF(N327="základní",J327,0)</f>
        <v>2215.2600000000002</v>
      </c>
      <c r="BF327" s="187">
        <f>IF(N327="snížená",J327,0)</f>
        <v>0</v>
      </c>
      <c r="BG327" s="187">
        <f>IF(N327="zákl. přenesená",J327,0)</f>
        <v>0</v>
      </c>
      <c r="BH327" s="187">
        <f>IF(N327="sníž. přenesená",J327,0)</f>
        <v>0</v>
      </c>
      <c r="BI327" s="187">
        <f>IF(N327="nulová",J327,0)</f>
        <v>0</v>
      </c>
      <c r="BJ327" s="16" t="s">
        <v>80</v>
      </c>
      <c r="BK327" s="187">
        <f>ROUND(I327*H327,2)</f>
        <v>2215.2600000000002</v>
      </c>
      <c r="BL327" s="16" t="s">
        <v>137</v>
      </c>
      <c r="BM327" s="186" t="s">
        <v>450</v>
      </c>
    </row>
    <row r="328" spans="1:65" s="2" customFormat="1" ht="29.25">
      <c r="A328" s="30"/>
      <c r="B328" s="31"/>
      <c r="C328" s="32"/>
      <c r="D328" s="188" t="s">
        <v>139</v>
      </c>
      <c r="E328" s="32"/>
      <c r="F328" s="189" t="s">
        <v>451</v>
      </c>
      <c r="G328" s="32"/>
      <c r="H328" s="32"/>
      <c r="I328" s="32"/>
      <c r="J328" s="32"/>
      <c r="K328" s="32"/>
      <c r="L328" s="35"/>
      <c r="M328" s="190"/>
      <c r="N328" s="191"/>
      <c r="O328" s="67"/>
      <c r="P328" s="67"/>
      <c r="Q328" s="67"/>
      <c r="R328" s="67"/>
      <c r="S328" s="67"/>
      <c r="T328" s="68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T328" s="16" t="s">
        <v>139</v>
      </c>
      <c r="AU328" s="16" t="s">
        <v>82</v>
      </c>
    </row>
    <row r="329" spans="1:65" s="13" customFormat="1" ht="11.25">
      <c r="B329" s="192"/>
      <c r="C329" s="193"/>
      <c r="D329" s="188" t="s">
        <v>141</v>
      </c>
      <c r="E329" s="194" t="s">
        <v>1</v>
      </c>
      <c r="F329" s="195" t="s">
        <v>82</v>
      </c>
      <c r="G329" s="193"/>
      <c r="H329" s="196">
        <v>2</v>
      </c>
      <c r="I329" s="193"/>
      <c r="J329" s="193"/>
      <c r="K329" s="193"/>
      <c r="L329" s="197"/>
      <c r="M329" s="198"/>
      <c r="N329" s="199"/>
      <c r="O329" s="199"/>
      <c r="P329" s="199"/>
      <c r="Q329" s="199"/>
      <c r="R329" s="199"/>
      <c r="S329" s="199"/>
      <c r="T329" s="200"/>
      <c r="AT329" s="201" t="s">
        <v>141</v>
      </c>
      <c r="AU329" s="201" t="s">
        <v>82</v>
      </c>
      <c r="AV329" s="13" t="s">
        <v>82</v>
      </c>
      <c r="AW329" s="13" t="s">
        <v>32</v>
      </c>
      <c r="AX329" s="13" t="s">
        <v>80</v>
      </c>
      <c r="AY329" s="201" t="s">
        <v>130</v>
      </c>
    </row>
    <row r="330" spans="1:65" s="2" customFormat="1" ht="33" customHeight="1">
      <c r="A330" s="30"/>
      <c r="B330" s="31"/>
      <c r="C330" s="212" t="s">
        <v>452</v>
      </c>
      <c r="D330" s="212" t="s">
        <v>289</v>
      </c>
      <c r="E330" s="213" t="s">
        <v>453</v>
      </c>
      <c r="F330" s="214" t="s">
        <v>454</v>
      </c>
      <c r="G330" s="215" t="s">
        <v>374</v>
      </c>
      <c r="H330" s="216">
        <v>2</v>
      </c>
      <c r="I330" s="217">
        <v>4050</v>
      </c>
      <c r="J330" s="217">
        <f>ROUND(I330*H330,2)</f>
        <v>8100</v>
      </c>
      <c r="K330" s="214" t="s">
        <v>136</v>
      </c>
      <c r="L330" s="218"/>
      <c r="M330" s="219" t="s">
        <v>1</v>
      </c>
      <c r="N330" s="220" t="s">
        <v>40</v>
      </c>
      <c r="O330" s="184">
        <v>0</v>
      </c>
      <c r="P330" s="184">
        <f>O330*H330</f>
        <v>0</v>
      </c>
      <c r="Q330" s="184">
        <v>1.21E-2</v>
      </c>
      <c r="R330" s="184">
        <f>Q330*H330</f>
        <v>2.4199999999999999E-2</v>
      </c>
      <c r="S330" s="184">
        <v>0</v>
      </c>
      <c r="T330" s="185">
        <f>S330*H330</f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86" t="s">
        <v>179</v>
      </c>
      <c r="AT330" s="186" t="s">
        <v>289</v>
      </c>
      <c r="AU330" s="186" t="s">
        <v>82</v>
      </c>
      <c r="AY330" s="16" t="s">
        <v>130</v>
      </c>
      <c r="BE330" s="187">
        <f>IF(N330="základní",J330,0)</f>
        <v>8100</v>
      </c>
      <c r="BF330" s="187">
        <f>IF(N330="snížená",J330,0)</f>
        <v>0</v>
      </c>
      <c r="BG330" s="187">
        <f>IF(N330="zákl. přenesená",J330,0)</f>
        <v>0</v>
      </c>
      <c r="BH330" s="187">
        <f>IF(N330="sníž. přenesená",J330,0)</f>
        <v>0</v>
      </c>
      <c r="BI330" s="187">
        <f>IF(N330="nulová",J330,0)</f>
        <v>0</v>
      </c>
      <c r="BJ330" s="16" t="s">
        <v>80</v>
      </c>
      <c r="BK330" s="187">
        <f>ROUND(I330*H330,2)</f>
        <v>8100</v>
      </c>
      <c r="BL330" s="16" t="s">
        <v>137</v>
      </c>
      <c r="BM330" s="186" t="s">
        <v>455</v>
      </c>
    </row>
    <row r="331" spans="1:65" s="2" customFormat="1" ht="19.5">
      <c r="A331" s="30"/>
      <c r="B331" s="31"/>
      <c r="C331" s="32"/>
      <c r="D331" s="188" t="s">
        <v>139</v>
      </c>
      <c r="E331" s="32"/>
      <c r="F331" s="189" t="s">
        <v>454</v>
      </c>
      <c r="G331" s="32"/>
      <c r="H331" s="32"/>
      <c r="I331" s="32"/>
      <c r="J331" s="32"/>
      <c r="K331" s="32"/>
      <c r="L331" s="35"/>
      <c r="M331" s="190"/>
      <c r="N331" s="191"/>
      <c r="O331" s="67"/>
      <c r="P331" s="67"/>
      <c r="Q331" s="67"/>
      <c r="R331" s="67"/>
      <c r="S331" s="67"/>
      <c r="T331" s="68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T331" s="16" t="s">
        <v>139</v>
      </c>
      <c r="AU331" s="16" t="s">
        <v>82</v>
      </c>
    </row>
    <row r="332" spans="1:65" s="13" customFormat="1" ht="11.25">
      <c r="B332" s="192"/>
      <c r="C332" s="193"/>
      <c r="D332" s="188" t="s">
        <v>141</v>
      </c>
      <c r="E332" s="194" t="s">
        <v>1</v>
      </c>
      <c r="F332" s="195" t="s">
        <v>82</v>
      </c>
      <c r="G332" s="193"/>
      <c r="H332" s="196">
        <v>2</v>
      </c>
      <c r="I332" s="193"/>
      <c r="J332" s="193"/>
      <c r="K332" s="193"/>
      <c r="L332" s="197"/>
      <c r="M332" s="198"/>
      <c r="N332" s="199"/>
      <c r="O332" s="199"/>
      <c r="P332" s="199"/>
      <c r="Q332" s="199"/>
      <c r="R332" s="199"/>
      <c r="S332" s="199"/>
      <c r="T332" s="200"/>
      <c r="AT332" s="201" t="s">
        <v>141</v>
      </c>
      <c r="AU332" s="201" t="s">
        <v>82</v>
      </c>
      <c r="AV332" s="13" t="s">
        <v>82</v>
      </c>
      <c r="AW332" s="13" t="s">
        <v>32</v>
      </c>
      <c r="AX332" s="13" t="s">
        <v>80</v>
      </c>
      <c r="AY332" s="201" t="s">
        <v>130</v>
      </c>
    </row>
    <row r="333" spans="1:65" s="2" customFormat="1" ht="21.75" customHeight="1">
      <c r="A333" s="30"/>
      <c r="B333" s="31"/>
      <c r="C333" s="176" t="s">
        <v>456</v>
      </c>
      <c r="D333" s="176" t="s">
        <v>132</v>
      </c>
      <c r="E333" s="177" t="s">
        <v>457</v>
      </c>
      <c r="F333" s="178" t="s">
        <v>458</v>
      </c>
      <c r="G333" s="179" t="s">
        <v>374</v>
      </c>
      <c r="H333" s="180">
        <v>4</v>
      </c>
      <c r="I333" s="181">
        <v>814.6</v>
      </c>
      <c r="J333" s="181">
        <f>ROUND(I333*H333,2)</f>
        <v>3258.4</v>
      </c>
      <c r="K333" s="178" t="s">
        <v>136</v>
      </c>
      <c r="L333" s="35"/>
      <c r="M333" s="182" t="s">
        <v>1</v>
      </c>
      <c r="N333" s="183" t="s">
        <v>40</v>
      </c>
      <c r="O333" s="184">
        <v>1.278</v>
      </c>
      <c r="P333" s="184">
        <f>O333*H333</f>
        <v>5.1120000000000001</v>
      </c>
      <c r="Q333" s="184">
        <v>7.1871999999999995E-4</v>
      </c>
      <c r="R333" s="184">
        <f>Q333*H333</f>
        <v>2.8748799999999998E-3</v>
      </c>
      <c r="S333" s="184">
        <v>0</v>
      </c>
      <c r="T333" s="185">
        <f>S333*H333</f>
        <v>0</v>
      </c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R333" s="186" t="s">
        <v>137</v>
      </c>
      <c r="AT333" s="186" t="s">
        <v>132</v>
      </c>
      <c r="AU333" s="186" t="s">
        <v>82</v>
      </c>
      <c r="AY333" s="16" t="s">
        <v>130</v>
      </c>
      <c r="BE333" s="187">
        <f>IF(N333="základní",J333,0)</f>
        <v>3258.4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6" t="s">
        <v>80</v>
      </c>
      <c r="BK333" s="187">
        <f>ROUND(I333*H333,2)</f>
        <v>3258.4</v>
      </c>
      <c r="BL333" s="16" t="s">
        <v>137</v>
      </c>
      <c r="BM333" s="186" t="s">
        <v>459</v>
      </c>
    </row>
    <row r="334" spans="1:65" s="2" customFormat="1" ht="29.25">
      <c r="A334" s="30"/>
      <c r="B334" s="31"/>
      <c r="C334" s="32"/>
      <c r="D334" s="188" t="s">
        <v>139</v>
      </c>
      <c r="E334" s="32"/>
      <c r="F334" s="189" t="s">
        <v>460</v>
      </c>
      <c r="G334" s="32"/>
      <c r="H334" s="32"/>
      <c r="I334" s="32"/>
      <c r="J334" s="32"/>
      <c r="K334" s="32"/>
      <c r="L334" s="35"/>
      <c r="M334" s="190"/>
      <c r="N334" s="191"/>
      <c r="O334" s="67"/>
      <c r="P334" s="67"/>
      <c r="Q334" s="67"/>
      <c r="R334" s="67"/>
      <c r="S334" s="67"/>
      <c r="T334" s="68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T334" s="16" t="s">
        <v>139</v>
      </c>
      <c r="AU334" s="16" t="s">
        <v>82</v>
      </c>
    </row>
    <row r="335" spans="1:65" s="13" customFormat="1" ht="11.25">
      <c r="B335" s="192"/>
      <c r="C335" s="193"/>
      <c r="D335" s="188" t="s">
        <v>141</v>
      </c>
      <c r="E335" s="194" t="s">
        <v>1</v>
      </c>
      <c r="F335" s="195" t="s">
        <v>137</v>
      </c>
      <c r="G335" s="193"/>
      <c r="H335" s="196">
        <v>4</v>
      </c>
      <c r="I335" s="193"/>
      <c r="J335" s="193"/>
      <c r="K335" s="193"/>
      <c r="L335" s="197"/>
      <c r="M335" s="198"/>
      <c r="N335" s="199"/>
      <c r="O335" s="199"/>
      <c r="P335" s="199"/>
      <c r="Q335" s="199"/>
      <c r="R335" s="199"/>
      <c r="S335" s="199"/>
      <c r="T335" s="200"/>
      <c r="AT335" s="201" t="s">
        <v>141</v>
      </c>
      <c r="AU335" s="201" t="s">
        <v>82</v>
      </c>
      <c r="AV335" s="13" t="s">
        <v>82</v>
      </c>
      <c r="AW335" s="13" t="s">
        <v>32</v>
      </c>
      <c r="AX335" s="13" t="s">
        <v>80</v>
      </c>
      <c r="AY335" s="201" t="s">
        <v>130</v>
      </c>
    </row>
    <row r="336" spans="1:65" s="2" customFormat="1" ht="24.2" customHeight="1">
      <c r="A336" s="30"/>
      <c r="B336" s="31"/>
      <c r="C336" s="212" t="s">
        <v>461</v>
      </c>
      <c r="D336" s="212" t="s">
        <v>289</v>
      </c>
      <c r="E336" s="213" t="s">
        <v>462</v>
      </c>
      <c r="F336" s="214" t="s">
        <v>463</v>
      </c>
      <c r="G336" s="215" t="s">
        <v>374</v>
      </c>
      <c r="H336" s="216">
        <v>4</v>
      </c>
      <c r="I336" s="217">
        <v>2930</v>
      </c>
      <c r="J336" s="217">
        <f>ROUND(I336*H336,2)</f>
        <v>11720</v>
      </c>
      <c r="K336" s="214" t="s">
        <v>136</v>
      </c>
      <c r="L336" s="218"/>
      <c r="M336" s="219" t="s">
        <v>1</v>
      </c>
      <c r="N336" s="220" t="s">
        <v>40</v>
      </c>
      <c r="O336" s="184">
        <v>0</v>
      </c>
      <c r="P336" s="184">
        <f>O336*H336</f>
        <v>0</v>
      </c>
      <c r="Q336" s="184">
        <v>1.1180000000000001E-2</v>
      </c>
      <c r="R336" s="184">
        <f>Q336*H336</f>
        <v>4.4720000000000003E-2</v>
      </c>
      <c r="S336" s="184">
        <v>0</v>
      </c>
      <c r="T336" s="185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86" t="s">
        <v>179</v>
      </c>
      <c r="AT336" s="186" t="s">
        <v>289</v>
      </c>
      <c r="AU336" s="186" t="s">
        <v>82</v>
      </c>
      <c r="AY336" s="16" t="s">
        <v>130</v>
      </c>
      <c r="BE336" s="187">
        <f>IF(N336="základní",J336,0)</f>
        <v>11720</v>
      </c>
      <c r="BF336" s="187">
        <f>IF(N336="snížená",J336,0)</f>
        <v>0</v>
      </c>
      <c r="BG336" s="187">
        <f>IF(N336="zákl. přenesená",J336,0)</f>
        <v>0</v>
      </c>
      <c r="BH336" s="187">
        <f>IF(N336="sníž. přenesená",J336,0)</f>
        <v>0</v>
      </c>
      <c r="BI336" s="187">
        <f>IF(N336="nulová",J336,0)</f>
        <v>0</v>
      </c>
      <c r="BJ336" s="16" t="s">
        <v>80</v>
      </c>
      <c r="BK336" s="187">
        <f>ROUND(I336*H336,2)</f>
        <v>11720</v>
      </c>
      <c r="BL336" s="16" t="s">
        <v>137</v>
      </c>
      <c r="BM336" s="186" t="s">
        <v>464</v>
      </c>
    </row>
    <row r="337" spans="1:65" s="2" customFormat="1" ht="11.25">
      <c r="A337" s="30"/>
      <c r="B337" s="31"/>
      <c r="C337" s="32"/>
      <c r="D337" s="188" t="s">
        <v>139</v>
      </c>
      <c r="E337" s="32"/>
      <c r="F337" s="189" t="s">
        <v>463</v>
      </c>
      <c r="G337" s="32"/>
      <c r="H337" s="32"/>
      <c r="I337" s="32"/>
      <c r="J337" s="32"/>
      <c r="K337" s="32"/>
      <c r="L337" s="35"/>
      <c r="M337" s="190"/>
      <c r="N337" s="191"/>
      <c r="O337" s="67"/>
      <c r="P337" s="67"/>
      <c r="Q337" s="67"/>
      <c r="R337" s="67"/>
      <c r="S337" s="67"/>
      <c r="T337" s="68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T337" s="16" t="s">
        <v>139</v>
      </c>
      <c r="AU337" s="16" t="s">
        <v>82</v>
      </c>
    </row>
    <row r="338" spans="1:65" s="13" customFormat="1" ht="11.25">
      <c r="B338" s="192"/>
      <c r="C338" s="193"/>
      <c r="D338" s="188" t="s">
        <v>141</v>
      </c>
      <c r="E338" s="194" t="s">
        <v>1</v>
      </c>
      <c r="F338" s="195" t="s">
        <v>137</v>
      </c>
      <c r="G338" s="193"/>
      <c r="H338" s="196">
        <v>4</v>
      </c>
      <c r="I338" s="193"/>
      <c r="J338" s="193"/>
      <c r="K338" s="193"/>
      <c r="L338" s="197"/>
      <c r="M338" s="198"/>
      <c r="N338" s="199"/>
      <c r="O338" s="199"/>
      <c r="P338" s="199"/>
      <c r="Q338" s="199"/>
      <c r="R338" s="199"/>
      <c r="S338" s="199"/>
      <c r="T338" s="200"/>
      <c r="AT338" s="201" t="s">
        <v>141</v>
      </c>
      <c r="AU338" s="201" t="s">
        <v>82</v>
      </c>
      <c r="AV338" s="13" t="s">
        <v>82</v>
      </c>
      <c r="AW338" s="13" t="s">
        <v>32</v>
      </c>
      <c r="AX338" s="13" t="s">
        <v>80</v>
      </c>
      <c r="AY338" s="201" t="s">
        <v>130</v>
      </c>
    </row>
    <row r="339" spans="1:65" s="2" customFormat="1" ht="24.2" customHeight="1">
      <c r="A339" s="30"/>
      <c r="B339" s="31"/>
      <c r="C339" s="176" t="s">
        <v>465</v>
      </c>
      <c r="D339" s="176" t="s">
        <v>132</v>
      </c>
      <c r="E339" s="177" t="s">
        <v>466</v>
      </c>
      <c r="F339" s="178" t="s">
        <v>467</v>
      </c>
      <c r="G339" s="179" t="s">
        <v>374</v>
      </c>
      <c r="H339" s="180">
        <v>20</v>
      </c>
      <c r="I339" s="181">
        <v>1049.31</v>
      </c>
      <c r="J339" s="181">
        <f>ROUND(I339*H339,2)</f>
        <v>20986.2</v>
      </c>
      <c r="K339" s="178" t="s">
        <v>136</v>
      </c>
      <c r="L339" s="35"/>
      <c r="M339" s="182" t="s">
        <v>1</v>
      </c>
      <c r="N339" s="183" t="s">
        <v>40</v>
      </c>
      <c r="O339" s="184">
        <v>1.0069999999999999</v>
      </c>
      <c r="P339" s="184">
        <f>O339*H339</f>
        <v>20.139999999999997</v>
      </c>
      <c r="Q339" s="184">
        <v>2.9604000000000002E-3</v>
      </c>
      <c r="R339" s="184">
        <f>Q339*H339</f>
        <v>5.9208000000000004E-2</v>
      </c>
      <c r="S339" s="184">
        <v>0</v>
      </c>
      <c r="T339" s="185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86" t="s">
        <v>137</v>
      </c>
      <c r="AT339" s="186" t="s">
        <v>132</v>
      </c>
      <c r="AU339" s="186" t="s">
        <v>82</v>
      </c>
      <c r="AY339" s="16" t="s">
        <v>130</v>
      </c>
      <c r="BE339" s="187">
        <f>IF(N339="základní",J339,0)</f>
        <v>20986.2</v>
      </c>
      <c r="BF339" s="187">
        <f>IF(N339="snížená",J339,0)</f>
        <v>0</v>
      </c>
      <c r="BG339" s="187">
        <f>IF(N339="zákl. přenesená",J339,0)</f>
        <v>0</v>
      </c>
      <c r="BH339" s="187">
        <f>IF(N339="sníž. přenesená",J339,0)</f>
        <v>0</v>
      </c>
      <c r="BI339" s="187">
        <f>IF(N339="nulová",J339,0)</f>
        <v>0</v>
      </c>
      <c r="BJ339" s="16" t="s">
        <v>80</v>
      </c>
      <c r="BK339" s="187">
        <f>ROUND(I339*H339,2)</f>
        <v>20986.2</v>
      </c>
      <c r="BL339" s="16" t="s">
        <v>137</v>
      </c>
      <c r="BM339" s="186" t="s">
        <v>468</v>
      </c>
    </row>
    <row r="340" spans="1:65" s="2" customFormat="1" ht="29.25">
      <c r="A340" s="30"/>
      <c r="B340" s="31"/>
      <c r="C340" s="32"/>
      <c r="D340" s="188" t="s">
        <v>139</v>
      </c>
      <c r="E340" s="32"/>
      <c r="F340" s="189" t="s">
        <v>469</v>
      </c>
      <c r="G340" s="32"/>
      <c r="H340" s="32"/>
      <c r="I340" s="32"/>
      <c r="J340" s="32"/>
      <c r="K340" s="32"/>
      <c r="L340" s="35"/>
      <c r="M340" s="190"/>
      <c r="N340" s="191"/>
      <c r="O340" s="67"/>
      <c r="P340" s="67"/>
      <c r="Q340" s="67"/>
      <c r="R340" s="67"/>
      <c r="S340" s="67"/>
      <c r="T340" s="68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T340" s="16" t="s">
        <v>139</v>
      </c>
      <c r="AU340" s="16" t="s">
        <v>82</v>
      </c>
    </row>
    <row r="341" spans="1:65" s="13" customFormat="1" ht="11.25">
      <c r="B341" s="192"/>
      <c r="C341" s="193"/>
      <c r="D341" s="188" t="s">
        <v>141</v>
      </c>
      <c r="E341" s="194" t="s">
        <v>1</v>
      </c>
      <c r="F341" s="195" t="s">
        <v>470</v>
      </c>
      <c r="G341" s="193"/>
      <c r="H341" s="196">
        <v>20</v>
      </c>
      <c r="I341" s="193"/>
      <c r="J341" s="193"/>
      <c r="K341" s="193"/>
      <c r="L341" s="197"/>
      <c r="M341" s="198"/>
      <c r="N341" s="199"/>
      <c r="O341" s="199"/>
      <c r="P341" s="199"/>
      <c r="Q341" s="199"/>
      <c r="R341" s="199"/>
      <c r="S341" s="199"/>
      <c r="T341" s="200"/>
      <c r="AT341" s="201" t="s">
        <v>141</v>
      </c>
      <c r="AU341" s="201" t="s">
        <v>82</v>
      </c>
      <c r="AV341" s="13" t="s">
        <v>82</v>
      </c>
      <c r="AW341" s="13" t="s">
        <v>32</v>
      </c>
      <c r="AX341" s="13" t="s">
        <v>80</v>
      </c>
      <c r="AY341" s="201" t="s">
        <v>130</v>
      </c>
    </row>
    <row r="342" spans="1:65" s="2" customFormat="1" ht="24.2" customHeight="1">
      <c r="A342" s="30"/>
      <c r="B342" s="31"/>
      <c r="C342" s="212" t="s">
        <v>471</v>
      </c>
      <c r="D342" s="212" t="s">
        <v>289</v>
      </c>
      <c r="E342" s="213" t="s">
        <v>472</v>
      </c>
      <c r="F342" s="214" t="s">
        <v>473</v>
      </c>
      <c r="G342" s="215" t="s">
        <v>374</v>
      </c>
      <c r="H342" s="216">
        <v>2</v>
      </c>
      <c r="I342" s="217">
        <v>7420</v>
      </c>
      <c r="J342" s="217">
        <f>ROUND(I342*H342,2)</f>
        <v>14840</v>
      </c>
      <c r="K342" s="214" t="s">
        <v>136</v>
      </c>
      <c r="L342" s="218"/>
      <c r="M342" s="219" t="s">
        <v>1</v>
      </c>
      <c r="N342" s="220" t="s">
        <v>40</v>
      </c>
      <c r="O342" s="184">
        <v>0</v>
      </c>
      <c r="P342" s="184">
        <f>O342*H342</f>
        <v>0</v>
      </c>
      <c r="Q342" s="184">
        <v>1.2E-2</v>
      </c>
      <c r="R342" s="184">
        <f>Q342*H342</f>
        <v>2.4E-2</v>
      </c>
      <c r="S342" s="184">
        <v>0</v>
      </c>
      <c r="T342" s="185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86" t="s">
        <v>179</v>
      </c>
      <c r="AT342" s="186" t="s">
        <v>289</v>
      </c>
      <c r="AU342" s="186" t="s">
        <v>82</v>
      </c>
      <c r="AY342" s="16" t="s">
        <v>130</v>
      </c>
      <c r="BE342" s="187">
        <f>IF(N342="základní",J342,0)</f>
        <v>14840</v>
      </c>
      <c r="BF342" s="187">
        <f>IF(N342="snížená",J342,0)</f>
        <v>0</v>
      </c>
      <c r="BG342" s="187">
        <f>IF(N342="zákl. přenesená",J342,0)</f>
        <v>0</v>
      </c>
      <c r="BH342" s="187">
        <f>IF(N342="sníž. přenesená",J342,0)</f>
        <v>0</v>
      </c>
      <c r="BI342" s="187">
        <f>IF(N342="nulová",J342,0)</f>
        <v>0</v>
      </c>
      <c r="BJ342" s="16" t="s">
        <v>80</v>
      </c>
      <c r="BK342" s="187">
        <f>ROUND(I342*H342,2)</f>
        <v>14840</v>
      </c>
      <c r="BL342" s="16" t="s">
        <v>137</v>
      </c>
      <c r="BM342" s="186" t="s">
        <v>474</v>
      </c>
    </row>
    <row r="343" spans="1:65" s="2" customFormat="1" ht="19.5">
      <c r="A343" s="30"/>
      <c r="B343" s="31"/>
      <c r="C343" s="32"/>
      <c r="D343" s="188" t="s">
        <v>139</v>
      </c>
      <c r="E343" s="32"/>
      <c r="F343" s="189" t="s">
        <v>473</v>
      </c>
      <c r="G343" s="32"/>
      <c r="H343" s="32"/>
      <c r="I343" s="32"/>
      <c r="J343" s="32"/>
      <c r="K343" s="32"/>
      <c r="L343" s="35"/>
      <c r="M343" s="190"/>
      <c r="N343" s="191"/>
      <c r="O343" s="67"/>
      <c r="P343" s="67"/>
      <c r="Q343" s="67"/>
      <c r="R343" s="67"/>
      <c r="S343" s="67"/>
      <c r="T343" s="68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T343" s="16" t="s">
        <v>139</v>
      </c>
      <c r="AU343" s="16" t="s">
        <v>82</v>
      </c>
    </row>
    <row r="344" spans="1:65" s="13" customFormat="1" ht="11.25">
      <c r="B344" s="192"/>
      <c r="C344" s="193"/>
      <c r="D344" s="188" t="s">
        <v>141</v>
      </c>
      <c r="E344" s="194" t="s">
        <v>1</v>
      </c>
      <c r="F344" s="195" t="s">
        <v>82</v>
      </c>
      <c r="G344" s="193"/>
      <c r="H344" s="196">
        <v>2</v>
      </c>
      <c r="I344" s="193"/>
      <c r="J344" s="193"/>
      <c r="K344" s="193"/>
      <c r="L344" s="197"/>
      <c r="M344" s="198"/>
      <c r="N344" s="199"/>
      <c r="O344" s="199"/>
      <c r="P344" s="199"/>
      <c r="Q344" s="199"/>
      <c r="R344" s="199"/>
      <c r="S344" s="199"/>
      <c r="T344" s="200"/>
      <c r="AT344" s="201" t="s">
        <v>141</v>
      </c>
      <c r="AU344" s="201" t="s">
        <v>82</v>
      </c>
      <c r="AV344" s="13" t="s">
        <v>82</v>
      </c>
      <c r="AW344" s="13" t="s">
        <v>32</v>
      </c>
      <c r="AX344" s="13" t="s">
        <v>80</v>
      </c>
      <c r="AY344" s="201" t="s">
        <v>130</v>
      </c>
    </row>
    <row r="345" spans="1:65" s="2" customFormat="1" ht="24.2" customHeight="1">
      <c r="A345" s="30"/>
      <c r="B345" s="31"/>
      <c r="C345" s="212" t="s">
        <v>475</v>
      </c>
      <c r="D345" s="212" t="s">
        <v>289</v>
      </c>
      <c r="E345" s="213" t="s">
        <v>476</v>
      </c>
      <c r="F345" s="214" t="s">
        <v>477</v>
      </c>
      <c r="G345" s="215" t="s">
        <v>374</v>
      </c>
      <c r="H345" s="216">
        <v>2</v>
      </c>
      <c r="I345" s="217">
        <v>6150.72</v>
      </c>
      <c r="J345" s="217">
        <f>ROUND(I345*H345,2)</f>
        <v>12301.44</v>
      </c>
      <c r="K345" s="214" t="s">
        <v>1</v>
      </c>
      <c r="L345" s="218"/>
      <c r="M345" s="219" t="s">
        <v>1</v>
      </c>
      <c r="N345" s="220" t="s">
        <v>40</v>
      </c>
      <c r="O345" s="184">
        <v>0</v>
      </c>
      <c r="P345" s="184">
        <f>O345*H345</f>
        <v>0</v>
      </c>
      <c r="Q345" s="184">
        <v>2.9499999999999998E-2</v>
      </c>
      <c r="R345" s="184">
        <f>Q345*H345</f>
        <v>5.8999999999999997E-2</v>
      </c>
      <c r="S345" s="184">
        <v>0</v>
      </c>
      <c r="T345" s="185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86" t="s">
        <v>179</v>
      </c>
      <c r="AT345" s="186" t="s">
        <v>289</v>
      </c>
      <c r="AU345" s="186" t="s">
        <v>82</v>
      </c>
      <c r="AY345" s="16" t="s">
        <v>130</v>
      </c>
      <c r="BE345" s="187">
        <f>IF(N345="základní",J345,0)</f>
        <v>12301.44</v>
      </c>
      <c r="BF345" s="187">
        <f>IF(N345="snížená",J345,0)</f>
        <v>0</v>
      </c>
      <c r="BG345" s="187">
        <f>IF(N345="zákl. přenesená",J345,0)</f>
        <v>0</v>
      </c>
      <c r="BH345" s="187">
        <f>IF(N345="sníž. přenesená",J345,0)</f>
        <v>0</v>
      </c>
      <c r="BI345" s="187">
        <f>IF(N345="nulová",J345,0)</f>
        <v>0</v>
      </c>
      <c r="BJ345" s="16" t="s">
        <v>80</v>
      </c>
      <c r="BK345" s="187">
        <f>ROUND(I345*H345,2)</f>
        <v>12301.44</v>
      </c>
      <c r="BL345" s="16" t="s">
        <v>137</v>
      </c>
      <c r="BM345" s="186" t="s">
        <v>478</v>
      </c>
    </row>
    <row r="346" spans="1:65" s="2" customFormat="1" ht="11.25">
      <c r="A346" s="30"/>
      <c r="B346" s="31"/>
      <c r="C346" s="32"/>
      <c r="D346" s="188" t="s">
        <v>139</v>
      </c>
      <c r="E346" s="32"/>
      <c r="F346" s="189" t="s">
        <v>477</v>
      </c>
      <c r="G346" s="32"/>
      <c r="H346" s="32"/>
      <c r="I346" s="32"/>
      <c r="J346" s="32"/>
      <c r="K346" s="32"/>
      <c r="L346" s="35"/>
      <c r="M346" s="190"/>
      <c r="N346" s="191"/>
      <c r="O346" s="67"/>
      <c r="P346" s="67"/>
      <c r="Q346" s="67"/>
      <c r="R346" s="67"/>
      <c r="S346" s="67"/>
      <c r="T346" s="68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T346" s="16" t="s">
        <v>139</v>
      </c>
      <c r="AU346" s="16" t="s">
        <v>82</v>
      </c>
    </row>
    <row r="347" spans="1:65" s="13" customFormat="1" ht="11.25">
      <c r="B347" s="192"/>
      <c r="C347" s="193"/>
      <c r="D347" s="188" t="s">
        <v>141</v>
      </c>
      <c r="E347" s="194" t="s">
        <v>1</v>
      </c>
      <c r="F347" s="195" t="s">
        <v>82</v>
      </c>
      <c r="G347" s="193"/>
      <c r="H347" s="196">
        <v>2</v>
      </c>
      <c r="I347" s="193"/>
      <c r="J347" s="193"/>
      <c r="K347" s="193"/>
      <c r="L347" s="197"/>
      <c r="M347" s="198"/>
      <c r="N347" s="199"/>
      <c r="O347" s="199"/>
      <c r="P347" s="199"/>
      <c r="Q347" s="199"/>
      <c r="R347" s="199"/>
      <c r="S347" s="199"/>
      <c r="T347" s="200"/>
      <c r="AT347" s="201" t="s">
        <v>141</v>
      </c>
      <c r="AU347" s="201" t="s">
        <v>82</v>
      </c>
      <c r="AV347" s="13" t="s">
        <v>82</v>
      </c>
      <c r="AW347" s="13" t="s">
        <v>32</v>
      </c>
      <c r="AX347" s="13" t="s">
        <v>80</v>
      </c>
      <c r="AY347" s="201" t="s">
        <v>130</v>
      </c>
    </row>
    <row r="348" spans="1:65" s="2" customFormat="1" ht="24.2" customHeight="1">
      <c r="A348" s="30"/>
      <c r="B348" s="31"/>
      <c r="C348" s="212" t="s">
        <v>479</v>
      </c>
      <c r="D348" s="212" t="s">
        <v>289</v>
      </c>
      <c r="E348" s="213" t="s">
        <v>480</v>
      </c>
      <c r="F348" s="214" t="s">
        <v>481</v>
      </c>
      <c r="G348" s="215" t="s">
        <v>374</v>
      </c>
      <c r="H348" s="216">
        <v>4</v>
      </c>
      <c r="I348" s="217">
        <v>7940</v>
      </c>
      <c r="J348" s="217">
        <f>ROUND(I348*H348,2)</f>
        <v>31760</v>
      </c>
      <c r="K348" s="214" t="s">
        <v>136</v>
      </c>
      <c r="L348" s="218"/>
      <c r="M348" s="219" t="s">
        <v>1</v>
      </c>
      <c r="N348" s="220" t="s">
        <v>40</v>
      </c>
      <c r="O348" s="184">
        <v>0</v>
      </c>
      <c r="P348" s="184">
        <f>O348*H348</f>
        <v>0</v>
      </c>
      <c r="Q348" s="184">
        <v>2.1499999999999998E-2</v>
      </c>
      <c r="R348" s="184">
        <f>Q348*H348</f>
        <v>8.5999999999999993E-2</v>
      </c>
      <c r="S348" s="184">
        <v>0</v>
      </c>
      <c r="T348" s="185">
        <f>S348*H348</f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86" t="s">
        <v>179</v>
      </c>
      <c r="AT348" s="186" t="s">
        <v>289</v>
      </c>
      <c r="AU348" s="186" t="s">
        <v>82</v>
      </c>
      <c r="AY348" s="16" t="s">
        <v>130</v>
      </c>
      <c r="BE348" s="187">
        <f>IF(N348="základní",J348,0)</f>
        <v>31760</v>
      </c>
      <c r="BF348" s="187">
        <f>IF(N348="snížená",J348,0)</f>
        <v>0</v>
      </c>
      <c r="BG348" s="187">
        <f>IF(N348="zákl. přenesená",J348,0)</f>
        <v>0</v>
      </c>
      <c r="BH348" s="187">
        <f>IF(N348="sníž. přenesená",J348,0)</f>
        <v>0</v>
      </c>
      <c r="BI348" s="187">
        <f>IF(N348="nulová",J348,0)</f>
        <v>0</v>
      </c>
      <c r="BJ348" s="16" t="s">
        <v>80</v>
      </c>
      <c r="BK348" s="187">
        <f>ROUND(I348*H348,2)</f>
        <v>31760</v>
      </c>
      <c r="BL348" s="16" t="s">
        <v>137</v>
      </c>
      <c r="BM348" s="186" t="s">
        <v>482</v>
      </c>
    </row>
    <row r="349" spans="1:65" s="2" customFormat="1" ht="19.5">
      <c r="A349" s="30"/>
      <c r="B349" s="31"/>
      <c r="C349" s="32"/>
      <c r="D349" s="188" t="s">
        <v>139</v>
      </c>
      <c r="E349" s="32"/>
      <c r="F349" s="189" t="s">
        <v>481</v>
      </c>
      <c r="G349" s="32"/>
      <c r="H349" s="32"/>
      <c r="I349" s="32"/>
      <c r="J349" s="32"/>
      <c r="K349" s="32"/>
      <c r="L349" s="35"/>
      <c r="M349" s="190"/>
      <c r="N349" s="191"/>
      <c r="O349" s="67"/>
      <c r="P349" s="67"/>
      <c r="Q349" s="67"/>
      <c r="R349" s="67"/>
      <c r="S349" s="67"/>
      <c r="T349" s="68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T349" s="16" t="s">
        <v>139</v>
      </c>
      <c r="AU349" s="16" t="s">
        <v>82</v>
      </c>
    </row>
    <row r="350" spans="1:65" s="13" customFormat="1" ht="11.25">
      <c r="B350" s="192"/>
      <c r="C350" s="193"/>
      <c r="D350" s="188" t="s">
        <v>141</v>
      </c>
      <c r="E350" s="194" t="s">
        <v>1</v>
      </c>
      <c r="F350" s="195" t="s">
        <v>137</v>
      </c>
      <c r="G350" s="193"/>
      <c r="H350" s="196">
        <v>4</v>
      </c>
      <c r="I350" s="193"/>
      <c r="J350" s="193"/>
      <c r="K350" s="193"/>
      <c r="L350" s="197"/>
      <c r="M350" s="198"/>
      <c r="N350" s="199"/>
      <c r="O350" s="199"/>
      <c r="P350" s="199"/>
      <c r="Q350" s="199"/>
      <c r="R350" s="199"/>
      <c r="S350" s="199"/>
      <c r="T350" s="200"/>
      <c r="AT350" s="201" t="s">
        <v>141</v>
      </c>
      <c r="AU350" s="201" t="s">
        <v>82</v>
      </c>
      <c r="AV350" s="13" t="s">
        <v>82</v>
      </c>
      <c r="AW350" s="13" t="s">
        <v>32</v>
      </c>
      <c r="AX350" s="13" t="s">
        <v>80</v>
      </c>
      <c r="AY350" s="201" t="s">
        <v>130</v>
      </c>
    </row>
    <row r="351" spans="1:65" s="2" customFormat="1" ht="24.2" customHeight="1">
      <c r="A351" s="30"/>
      <c r="B351" s="31"/>
      <c r="C351" s="212" t="s">
        <v>483</v>
      </c>
      <c r="D351" s="212" t="s">
        <v>289</v>
      </c>
      <c r="E351" s="213" t="s">
        <v>484</v>
      </c>
      <c r="F351" s="214" t="s">
        <v>485</v>
      </c>
      <c r="G351" s="215" t="s">
        <v>374</v>
      </c>
      <c r="H351" s="216">
        <v>4</v>
      </c>
      <c r="I351" s="217">
        <v>7880</v>
      </c>
      <c r="J351" s="217">
        <f>ROUND(I351*H351,2)</f>
        <v>31520</v>
      </c>
      <c r="K351" s="214" t="s">
        <v>136</v>
      </c>
      <c r="L351" s="218"/>
      <c r="M351" s="219" t="s">
        <v>1</v>
      </c>
      <c r="N351" s="220" t="s">
        <v>40</v>
      </c>
      <c r="O351" s="184">
        <v>0</v>
      </c>
      <c r="P351" s="184">
        <f>O351*H351</f>
        <v>0</v>
      </c>
      <c r="Q351" s="184">
        <v>2.2100000000000002E-2</v>
      </c>
      <c r="R351" s="184">
        <f>Q351*H351</f>
        <v>8.8400000000000006E-2</v>
      </c>
      <c r="S351" s="184">
        <v>0</v>
      </c>
      <c r="T351" s="185">
        <f>S351*H351</f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86" t="s">
        <v>179</v>
      </c>
      <c r="AT351" s="186" t="s">
        <v>289</v>
      </c>
      <c r="AU351" s="186" t="s">
        <v>82</v>
      </c>
      <c r="AY351" s="16" t="s">
        <v>130</v>
      </c>
      <c r="BE351" s="187">
        <f>IF(N351="základní",J351,0)</f>
        <v>31520</v>
      </c>
      <c r="BF351" s="187">
        <f>IF(N351="snížená",J351,0)</f>
        <v>0</v>
      </c>
      <c r="BG351" s="187">
        <f>IF(N351="zákl. přenesená",J351,0)</f>
        <v>0</v>
      </c>
      <c r="BH351" s="187">
        <f>IF(N351="sníž. přenesená",J351,0)</f>
        <v>0</v>
      </c>
      <c r="BI351" s="187">
        <f>IF(N351="nulová",J351,0)</f>
        <v>0</v>
      </c>
      <c r="BJ351" s="16" t="s">
        <v>80</v>
      </c>
      <c r="BK351" s="187">
        <f>ROUND(I351*H351,2)</f>
        <v>31520</v>
      </c>
      <c r="BL351" s="16" t="s">
        <v>137</v>
      </c>
      <c r="BM351" s="186" t="s">
        <v>486</v>
      </c>
    </row>
    <row r="352" spans="1:65" s="2" customFormat="1" ht="19.5">
      <c r="A352" s="30"/>
      <c r="B352" s="31"/>
      <c r="C352" s="32"/>
      <c r="D352" s="188" t="s">
        <v>139</v>
      </c>
      <c r="E352" s="32"/>
      <c r="F352" s="189" t="s">
        <v>485</v>
      </c>
      <c r="G352" s="32"/>
      <c r="H352" s="32"/>
      <c r="I352" s="32"/>
      <c r="J352" s="32"/>
      <c r="K352" s="32"/>
      <c r="L352" s="35"/>
      <c r="M352" s="190"/>
      <c r="N352" s="191"/>
      <c r="O352" s="67"/>
      <c r="P352" s="67"/>
      <c r="Q352" s="67"/>
      <c r="R352" s="67"/>
      <c r="S352" s="67"/>
      <c r="T352" s="68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T352" s="16" t="s">
        <v>139</v>
      </c>
      <c r="AU352" s="16" t="s">
        <v>82</v>
      </c>
    </row>
    <row r="353" spans="1:65" s="13" customFormat="1" ht="11.25">
      <c r="B353" s="192"/>
      <c r="C353" s="193"/>
      <c r="D353" s="188" t="s">
        <v>141</v>
      </c>
      <c r="E353" s="194" t="s">
        <v>1</v>
      </c>
      <c r="F353" s="195" t="s">
        <v>137</v>
      </c>
      <c r="G353" s="193"/>
      <c r="H353" s="196">
        <v>4</v>
      </c>
      <c r="I353" s="193"/>
      <c r="J353" s="193"/>
      <c r="K353" s="193"/>
      <c r="L353" s="197"/>
      <c r="M353" s="198"/>
      <c r="N353" s="199"/>
      <c r="O353" s="199"/>
      <c r="P353" s="199"/>
      <c r="Q353" s="199"/>
      <c r="R353" s="199"/>
      <c r="S353" s="199"/>
      <c r="T353" s="200"/>
      <c r="AT353" s="201" t="s">
        <v>141</v>
      </c>
      <c r="AU353" s="201" t="s">
        <v>82</v>
      </c>
      <c r="AV353" s="13" t="s">
        <v>82</v>
      </c>
      <c r="AW353" s="13" t="s">
        <v>32</v>
      </c>
      <c r="AX353" s="13" t="s">
        <v>80</v>
      </c>
      <c r="AY353" s="201" t="s">
        <v>130</v>
      </c>
    </row>
    <row r="354" spans="1:65" s="2" customFormat="1" ht="24.2" customHeight="1">
      <c r="A354" s="30"/>
      <c r="B354" s="31"/>
      <c r="C354" s="212" t="s">
        <v>487</v>
      </c>
      <c r="D354" s="212" t="s">
        <v>289</v>
      </c>
      <c r="E354" s="213" t="s">
        <v>488</v>
      </c>
      <c r="F354" s="214" t="s">
        <v>489</v>
      </c>
      <c r="G354" s="215" t="s">
        <v>374</v>
      </c>
      <c r="H354" s="216">
        <v>4</v>
      </c>
      <c r="I354" s="217">
        <v>7767</v>
      </c>
      <c r="J354" s="217">
        <f>ROUND(I354*H354,2)</f>
        <v>31068</v>
      </c>
      <c r="K354" s="214" t="s">
        <v>1</v>
      </c>
      <c r="L354" s="218"/>
      <c r="M354" s="219" t="s">
        <v>1</v>
      </c>
      <c r="N354" s="220" t="s">
        <v>40</v>
      </c>
      <c r="O354" s="184">
        <v>0</v>
      </c>
      <c r="P354" s="184">
        <f>O354*H354</f>
        <v>0</v>
      </c>
      <c r="Q354" s="184">
        <v>1.6639999999999999E-2</v>
      </c>
      <c r="R354" s="184">
        <f>Q354*H354</f>
        <v>6.6559999999999994E-2</v>
      </c>
      <c r="S354" s="184">
        <v>0</v>
      </c>
      <c r="T354" s="185">
        <f>S354*H354</f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R354" s="186" t="s">
        <v>179</v>
      </c>
      <c r="AT354" s="186" t="s">
        <v>289</v>
      </c>
      <c r="AU354" s="186" t="s">
        <v>82</v>
      </c>
      <c r="AY354" s="16" t="s">
        <v>130</v>
      </c>
      <c r="BE354" s="187">
        <f>IF(N354="základní",J354,0)</f>
        <v>31068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6" t="s">
        <v>80</v>
      </c>
      <c r="BK354" s="187">
        <f>ROUND(I354*H354,2)</f>
        <v>31068</v>
      </c>
      <c r="BL354" s="16" t="s">
        <v>137</v>
      </c>
      <c r="BM354" s="186" t="s">
        <v>490</v>
      </c>
    </row>
    <row r="355" spans="1:65" s="2" customFormat="1" ht="11.25">
      <c r="A355" s="30"/>
      <c r="B355" s="31"/>
      <c r="C355" s="32"/>
      <c r="D355" s="188" t="s">
        <v>139</v>
      </c>
      <c r="E355" s="32"/>
      <c r="F355" s="189" t="s">
        <v>489</v>
      </c>
      <c r="G355" s="32"/>
      <c r="H355" s="32"/>
      <c r="I355" s="32"/>
      <c r="J355" s="32"/>
      <c r="K355" s="32"/>
      <c r="L355" s="35"/>
      <c r="M355" s="190"/>
      <c r="N355" s="191"/>
      <c r="O355" s="67"/>
      <c r="P355" s="67"/>
      <c r="Q355" s="67"/>
      <c r="R355" s="67"/>
      <c r="S355" s="67"/>
      <c r="T355" s="68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T355" s="16" t="s">
        <v>139</v>
      </c>
      <c r="AU355" s="16" t="s">
        <v>82</v>
      </c>
    </row>
    <row r="356" spans="1:65" s="13" customFormat="1" ht="11.25">
      <c r="B356" s="192"/>
      <c r="C356" s="193"/>
      <c r="D356" s="188" t="s">
        <v>141</v>
      </c>
      <c r="E356" s="194" t="s">
        <v>1</v>
      </c>
      <c r="F356" s="195" t="s">
        <v>137</v>
      </c>
      <c r="G356" s="193"/>
      <c r="H356" s="196">
        <v>4</v>
      </c>
      <c r="I356" s="193"/>
      <c r="J356" s="193"/>
      <c r="K356" s="193"/>
      <c r="L356" s="197"/>
      <c r="M356" s="198"/>
      <c r="N356" s="199"/>
      <c r="O356" s="199"/>
      <c r="P356" s="199"/>
      <c r="Q356" s="199"/>
      <c r="R356" s="199"/>
      <c r="S356" s="199"/>
      <c r="T356" s="200"/>
      <c r="AT356" s="201" t="s">
        <v>141</v>
      </c>
      <c r="AU356" s="201" t="s">
        <v>82</v>
      </c>
      <c r="AV356" s="13" t="s">
        <v>82</v>
      </c>
      <c r="AW356" s="13" t="s">
        <v>32</v>
      </c>
      <c r="AX356" s="13" t="s">
        <v>80</v>
      </c>
      <c r="AY356" s="201" t="s">
        <v>130</v>
      </c>
    </row>
    <row r="357" spans="1:65" s="2" customFormat="1" ht="21.75" customHeight="1">
      <c r="A357" s="30"/>
      <c r="B357" s="31"/>
      <c r="C357" s="212" t="s">
        <v>491</v>
      </c>
      <c r="D357" s="212" t="s">
        <v>289</v>
      </c>
      <c r="E357" s="213" t="s">
        <v>492</v>
      </c>
      <c r="F357" s="214" t="s">
        <v>493</v>
      </c>
      <c r="G357" s="215" t="s">
        <v>374</v>
      </c>
      <c r="H357" s="216">
        <v>2</v>
      </c>
      <c r="I357" s="217">
        <v>13111.04</v>
      </c>
      <c r="J357" s="217">
        <f>ROUND(I357*H357,2)</f>
        <v>26222.080000000002</v>
      </c>
      <c r="K357" s="214" t="s">
        <v>1</v>
      </c>
      <c r="L357" s="218"/>
      <c r="M357" s="219" t="s">
        <v>1</v>
      </c>
      <c r="N357" s="220" t="s">
        <v>40</v>
      </c>
      <c r="O357" s="184">
        <v>0</v>
      </c>
      <c r="P357" s="184">
        <f>O357*H357</f>
        <v>0</v>
      </c>
      <c r="Q357" s="184">
        <v>2.1499999999999998E-2</v>
      </c>
      <c r="R357" s="184">
        <f>Q357*H357</f>
        <v>4.2999999999999997E-2</v>
      </c>
      <c r="S357" s="184">
        <v>0</v>
      </c>
      <c r="T357" s="185">
        <f>S357*H357</f>
        <v>0</v>
      </c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R357" s="186" t="s">
        <v>179</v>
      </c>
      <c r="AT357" s="186" t="s">
        <v>289</v>
      </c>
      <c r="AU357" s="186" t="s">
        <v>82</v>
      </c>
      <c r="AY357" s="16" t="s">
        <v>130</v>
      </c>
      <c r="BE357" s="187">
        <f>IF(N357="základní",J357,0)</f>
        <v>26222.080000000002</v>
      </c>
      <c r="BF357" s="187">
        <f>IF(N357="snížená",J357,0)</f>
        <v>0</v>
      </c>
      <c r="BG357" s="187">
        <f>IF(N357="zákl. přenesená",J357,0)</f>
        <v>0</v>
      </c>
      <c r="BH357" s="187">
        <f>IF(N357="sníž. přenesená",J357,0)</f>
        <v>0</v>
      </c>
      <c r="BI357" s="187">
        <f>IF(N357="nulová",J357,0)</f>
        <v>0</v>
      </c>
      <c r="BJ357" s="16" t="s">
        <v>80</v>
      </c>
      <c r="BK357" s="187">
        <f>ROUND(I357*H357,2)</f>
        <v>26222.080000000002</v>
      </c>
      <c r="BL357" s="16" t="s">
        <v>137</v>
      </c>
      <c r="BM357" s="186" t="s">
        <v>494</v>
      </c>
    </row>
    <row r="358" spans="1:65" s="2" customFormat="1" ht="11.25">
      <c r="A358" s="30"/>
      <c r="B358" s="31"/>
      <c r="C358" s="32"/>
      <c r="D358" s="188" t="s">
        <v>139</v>
      </c>
      <c r="E358" s="32"/>
      <c r="F358" s="189" t="s">
        <v>493</v>
      </c>
      <c r="G358" s="32"/>
      <c r="H358" s="32"/>
      <c r="I358" s="32"/>
      <c r="J358" s="32"/>
      <c r="K358" s="32"/>
      <c r="L358" s="35"/>
      <c r="M358" s="190"/>
      <c r="N358" s="191"/>
      <c r="O358" s="67"/>
      <c r="P358" s="67"/>
      <c r="Q358" s="67"/>
      <c r="R358" s="67"/>
      <c r="S358" s="67"/>
      <c r="T358" s="68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T358" s="16" t="s">
        <v>139</v>
      </c>
      <c r="AU358" s="16" t="s">
        <v>82</v>
      </c>
    </row>
    <row r="359" spans="1:65" s="13" customFormat="1" ht="11.25">
      <c r="B359" s="192"/>
      <c r="C359" s="193"/>
      <c r="D359" s="188" t="s">
        <v>141</v>
      </c>
      <c r="E359" s="194" t="s">
        <v>1</v>
      </c>
      <c r="F359" s="195" t="s">
        <v>82</v>
      </c>
      <c r="G359" s="193"/>
      <c r="H359" s="196">
        <v>2</v>
      </c>
      <c r="I359" s="193"/>
      <c r="J359" s="193"/>
      <c r="K359" s="193"/>
      <c r="L359" s="197"/>
      <c r="M359" s="198"/>
      <c r="N359" s="199"/>
      <c r="O359" s="199"/>
      <c r="P359" s="199"/>
      <c r="Q359" s="199"/>
      <c r="R359" s="199"/>
      <c r="S359" s="199"/>
      <c r="T359" s="200"/>
      <c r="AT359" s="201" t="s">
        <v>141</v>
      </c>
      <c r="AU359" s="201" t="s">
        <v>82</v>
      </c>
      <c r="AV359" s="13" t="s">
        <v>82</v>
      </c>
      <c r="AW359" s="13" t="s">
        <v>32</v>
      </c>
      <c r="AX359" s="13" t="s">
        <v>80</v>
      </c>
      <c r="AY359" s="201" t="s">
        <v>130</v>
      </c>
    </row>
    <row r="360" spans="1:65" s="2" customFormat="1" ht="21.75" customHeight="1">
      <c r="A360" s="30"/>
      <c r="B360" s="31"/>
      <c r="C360" s="212" t="s">
        <v>495</v>
      </c>
      <c r="D360" s="212" t="s">
        <v>289</v>
      </c>
      <c r="E360" s="213" t="s">
        <v>496</v>
      </c>
      <c r="F360" s="214" t="s">
        <v>497</v>
      </c>
      <c r="G360" s="215" t="s">
        <v>374</v>
      </c>
      <c r="H360" s="216">
        <v>2</v>
      </c>
      <c r="I360" s="217">
        <v>7774.06</v>
      </c>
      <c r="J360" s="217">
        <f>ROUND(I360*H360,2)</f>
        <v>15548.12</v>
      </c>
      <c r="K360" s="214" t="s">
        <v>1</v>
      </c>
      <c r="L360" s="218"/>
      <c r="M360" s="219" t="s">
        <v>1</v>
      </c>
      <c r="N360" s="220" t="s">
        <v>40</v>
      </c>
      <c r="O360" s="184">
        <v>0</v>
      </c>
      <c r="P360" s="184">
        <f>O360*H360</f>
        <v>0</v>
      </c>
      <c r="Q360" s="184">
        <v>2.4E-2</v>
      </c>
      <c r="R360" s="184">
        <f>Q360*H360</f>
        <v>4.8000000000000001E-2</v>
      </c>
      <c r="S360" s="184">
        <v>0</v>
      </c>
      <c r="T360" s="185">
        <f>S360*H360</f>
        <v>0</v>
      </c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86" t="s">
        <v>179</v>
      </c>
      <c r="AT360" s="186" t="s">
        <v>289</v>
      </c>
      <c r="AU360" s="186" t="s">
        <v>82</v>
      </c>
      <c r="AY360" s="16" t="s">
        <v>130</v>
      </c>
      <c r="BE360" s="187">
        <f>IF(N360="základní",J360,0)</f>
        <v>15548.12</v>
      </c>
      <c r="BF360" s="187">
        <f>IF(N360="snížená",J360,0)</f>
        <v>0</v>
      </c>
      <c r="BG360" s="187">
        <f>IF(N360="zákl. přenesená",J360,0)</f>
        <v>0</v>
      </c>
      <c r="BH360" s="187">
        <f>IF(N360="sníž. přenesená",J360,0)</f>
        <v>0</v>
      </c>
      <c r="BI360" s="187">
        <f>IF(N360="nulová",J360,0)</f>
        <v>0</v>
      </c>
      <c r="BJ360" s="16" t="s">
        <v>80</v>
      </c>
      <c r="BK360" s="187">
        <f>ROUND(I360*H360,2)</f>
        <v>15548.12</v>
      </c>
      <c r="BL360" s="16" t="s">
        <v>137</v>
      </c>
      <c r="BM360" s="186" t="s">
        <v>498</v>
      </c>
    </row>
    <row r="361" spans="1:65" s="2" customFormat="1" ht="11.25">
      <c r="A361" s="30"/>
      <c r="B361" s="31"/>
      <c r="C361" s="32"/>
      <c r="D361" s="188" t="s">
        <v>139</v>
      </c>
      <c r="E361" s="32"/>
      <c r="F361" s="189" t="s">
        <v>497</v>
      </c>
      <c r="G361" s="32"/>
      <c r="H361" s="32"/>
      <c r="I361" s="32"/>
      <c r="J361" s="32"/>
      <c r="K361" s="32"/>
      <c r="L361" s="35"/>
      <c r="M361" s="190"/>
      <c r="N361" s="191"/>
      <c r="O361" s="67"/>
      <c r="P361" s="67"/>
      <c r="Q361" s="67"/>
      <c r="R361" s="67"/>
      <c r="S361" s="67"/>
      <c r="T361" s="68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T361" s="16" t="s">
        <v>139</v>
      </c>
      <c r="AU361" s="16" t="s">
        <v>82</v>
      </c>
    </row>
    <row r="362" spans="1:65" s="13" customFormat="1" ht="11.25">
      <c r="B362" s="192"/>
      <c r="C362" s="193"/>
      <c r="D362" s="188" t="s">
        <v>141</v>
      </c>
      <c r="E362" s="194" t="s">
        <v>1</v>
      </c>
      <c r="F362" s="195" t="s">
        <v>82</v>
      </c>
      <c r="G362" s="193"/>
      <c r="H362" s="196">
        <v>2</v>
      </c>
      <c r="I362" s="193"/>
      <c r="J362" s="193"/>
      <c r="K362" s="193"/>
      <c r="L362" s="197"/>
      <c r="M362" s="198"/>
      <c r="N362" s="199"/>
      <c r="O362" s="199"/>
      <c r="P362" s="199"/>
      <c r="Q362" s="199"/>
      <c r="R362" s="199"/>
      <c r="S362" s="199"/>
      <c r="T362" s="200"/>
      <c r="AT362" s="201" t="s">
        <v>141</v>
      </c>
      <c r="AU362" s="201" t="s">
        <v>82</v>
      </c>
      <c r="AV362" s="13" t="s">
        <v>82</v>
      </c>
      <c r="AW362" s="13" t="s">
        <v>32</v>
      </c>
      <c r="AX362" s="13" t="s">
        <v>80</v>
      </c>
      <c r="AY362" s="201" t="s">
        <v>130</v>
      </c>
    </row>
    <row r="363" spans="1:65" s="2" customFormat="1" ht="21.75" customHeight="1">
      <c r="A363" s="30"/>
      <c r="B363" s="31"/>
      <c r="C363" s="212" t="s">
        <v>499</v>
      </c>
      <c r="D363" s="212" t="s">
        <v>289</v>
      </c>
      <c r="E363" s="213" t="s">
        <v>500</v>
      </c>
      <c r="F363" s="214" t="s">
        <v>501</v>
      </c>
      <c r="G363" s="215" t="s">
        <v>374</v>
      </c>
      <c r="H363" s="216">
        <v>2</v>
      </c>
      <c r="I363" s="217">
        <v>7050.33</v>
      </c>
      <c r="J363" s="217">
        <f>ROUND(I363*H363,2)</f>
        <v>14100.66</v>
      </c>
      <c r="K363" s="214" t="s">
        <v>1</v>
      </c>
      <c r="L363" s="218"/>
      <c r="M363" s="219" t="s">
        <v>1</v>
      </c>
      <c r="N363" s="220" t="s">
        <v>40</v>
      </c>
      <c r="O363" s="184">
        <v>0</v>
      </c>
      <c r="P363" s="184">
        <f>O363*H363</f>
        <v>0</v>
      </c>
      <c r="Q363" s="184">
        <v>0.03</v>
      </c>
      <c r="R363" s="184">
        <f>Q363*H363</f>
        <v>0.06</v>
      </c>
      <c r="S363" s="184">
        <v>0</v>
      </c>
      <c r="T363" s="185">
        <f>S363*H363</f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86" t="s">
        <v>179</v>
      </c>
      <c r="AT363" s="186" t="s">
        <v>289</v>
      </c>
      <c r="AU363" s="186" t="s">
        <v>82</v>
      </c>
      <c r="AY363" s="16" t="s">
        <v>130</v>
      </c>
      <c r="BE363" s="187">
        <f>IF(N363="základní",J363,0)</f>
        <v>14100.66</v>
      </c>
      <c r="BF363" s="187">
        <f>IF(N363="snížená",J363,0)</f>
        <v>0</v>
      </c>
      <c r="BG363" s="187">
        <f>IF(N363="zákl. přenesená",J363,0)</f>
        <v>0</v>
      </c>
      <c r="BH363" s="187">
        <f>IF(N363="sníž. přenesená",J363,0)</f>
        <v>0</v>
      </c>
      <c r="BI363" s="187">
        <f>IF(N363="nulová",J363,0)</f>
        <v>0</v>
      </c>
      <c r="BJ363" s="16" t="s">
        <v>80</v>
      </c>
      <c r="BK363" s="187">
        <f>ROUND(I363*H363,2)</f>
        <v>14100.66</v>
      </c>
      <c r="BL363" s="16" t="s">
        <v>137</v>
      </c>
      <c r="BM363" s="186" t="s">
        <v>502</v>
      </c>
    </row>
    <row r="364" spans="1:65" s="2" customFormat="1" ht="11.25">
      <c r="A364" s="30"/>
      <c r="B364" s="31"/>
      <c r="C364" s="32"/>
      <c r="D364" s="188" t="s">
        <v>139</v>
      </c>
      <c r="E364" s="32"/>
      <c r="F364" s="189" t="s">
        <v>501</v>
      </c>
      <c r="G364" s="32"/>
      <c r="H364" s="32"/>
      <c r="I364" s="32"/>
      <c r="J364" s="32"/>
      <c r="K364" s="32"/>
      <c r="L364" s="35"/>
      <c r="M364" s="190"/>
      <c r="N364" s="191"/>
      <c r="O364" s="67"/>
      <c r="P364" s="67"/>
      <c r="Q364" s="67"/>
      <c r="R364" s="67"/>
      <c r="S364" s="67"/>
      <c r="T364" s="68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T364" s="16" t="s">
        <v>139</v>
      </c>
      <c r="AU364" s="16" t="s">
        <v>82</v>
      </c>
    </row>
    <row r="365" spans="1:65" s="13" customFormat="1" ht="11.25">
      <c r="B365" s="192"/>
      <c r="C365" s="193"/>
      <c r="D365" s="188" t="s">
        <v>141</v>
      </c>
      <c r="E365" s="194" t="s">
        <v>1</v>
      </c>
      <c r="F365" s="195" t="s">
        <v>82</v>
      </c>
      <c r="G365" s="193"/>
      <c r="H365" s="196">
        <v>2</v>
      </c>
      <c r="I365" s="193"/>
      <c r="J365" s="193"/>
      <c r="K365" s="193"/>
      <c r="L365" s="197"/>
      <c r="M365" s="198"/>
      <c r="N365" s="199"/>
      <c r="O365" s="199"/>
      <c r="P365" s="199"/>
      <c r="Q365" s="199"/>
      <c r="R365" s="199"/>
      <c r="S365" s="199"/>
      <c r="T365" s="200"/>
      <c r="AT365" s="201" t="s">
        <v>141</v>
      </c>
      <c r="AU365" s="201" t="s">
        <v>82</v>
      </c>
      <c r="AV365" s="13" t="s">
        <v>82</v>
      </c>
      <c r="AW365" s="13" t="s">
        <v>32</v>
      </c>
      <c r="AX365" s="13" t="s">
        <v>80</v>
      </c>
      <c r="AY365" s="201" t="s">
        <v>130</v>
      </c>
    </row>
    <row r="366" spans="1:65" s="2" customFormat="1" ht="21.75" customHeight="1">
      <c r="A366" s="30"/>
      <c r="B366" s="31"/>
      <c r="C366" s="212" t="s">
        <v>503</v>
      </c>
      <c r="D366" s="212" t="s">
        <v>289</v>
      </c>
      <c r="E366" s="213" t="s">
        <v>504</v>
      </c>
      <c r="F366" s="214" t="s">
        <v>505</v>
      </c>
      <c r="G366" s="215" t="s">
        <v>374</v>
      </c>
      <c r="H366" s="216">
        <v>2</v>
      </c>
      <c r="I366" s="217">
        <v>12058.75</v>
      </c>
      <c r="J366" s="217">
        <f>ROUND(I366*H366,2)</f>
        <v>24117.5</v>
      </c>
      <c r="K366" s="214" t="s">
        <v>1</v>
      </c>
      <c r="L366" s="218"/>
      <c r="M366" s="219" t="s">
        <v>1</v>
      </c>
      <c r="N366" s="220" t="s">
        <v>40</v>
      </c>
      <c r="O366" s="184">
        <v>0</v>
      </c>
      <c r="P366" s="184">
        <f>O366*H366</f>
        <v>0</v>
      </c>
      <c r="Q366" s="184">
        <v>3.2000000000000001E-2</v>
      </c>
      <c r="R366" s="184">
        <f>Q366*H366</f>
        <v>6.4000000000000001E-2</v>
      </c>
      <c r="S366" s="184">
        <v>0</v>
      </c>
      <c r="T366" s="185">
        <f>S366*H366</f>
        <v>0</v>
      </c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R366" s="186" t="s">
        <v>179</v>
      </c>
      <c r="AT366" s="186" t="s">
        <v>289</v>
      </c>
      <c r="AU366" s="186" t="s">
        <v>82</v>
      </c>
      <c r="AY366" s="16" t="s">
        <v>130</v>
      </c>
      <c r="BE366" s="187">
        <f>IF(N366="základní",J366,0)</f>
        <v>24117.5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6" t="s">
        <v>80</v>
      </c>
      <c r="BK366" s="187">
        <f>ROUND(I366*H366,2)</f>
        <v>24117.5</v>
      </c>
      <c r="BL366" s="16" t="s">
        <v>137</v>
      </c>
      <c r="BM366" s="186" t="s">
        <v>506</v>
      </c>
    </row>
    <row r="367" spans="1:65" s="2" customFormat="1" ht="11.25">
      <c r="A367" s="30"/>
      <c r="B367" s="31"/>
      <c r="C367" s="32"/>
      <c r="D367" s="188" t="s">
        <v>139</v>
      </c>
      <c r="E367" s="32"/>
      <c r="F367" s="189" t="s">
        <v>505</v>
      </c>
      <c r="G367" s="32"/>
      <c r="H367" s="32"/>
      <c r="I367" s="32"/>
      <c r="J367" s="32"/>
      <c r="K367" s="32"/>
      <c r="L367" s="35"/>
      <c r="M367" s="190"/>
      <c r="N367" s="191"/>
      <c r="O367" s="67"/>
      <c r="P367" s="67"/>
      <c r="Q367" s="67"/>
      <c r="R367" s="67"/>
      <c r="S367" s="67"/>
      <c r="T367" s="68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T367" s="16" t="s">
        <v>139</v>
      </c>
      <c r="AU367" s="16" t="s">
        <v>82</v>
      </c>
    </row>
    <row r="368" spans="1:65" s="13" customFormat="1" ht="11.25">
      <c r="B368" s="192"/>
      <c r="C368" s="193"/>
      <c r="D368" s="188" t="s">
        <v>141</v>
      </c>
      <c r="E368" s="194" t="s">
        <v>1</v>
      </c>
      <c r="F368" s="195" t="s">
        <v>82</v>
      </c>
      <c r="G368" s="193"/>
      <c r="H368" s="196">
        <v>2</v>
      </c>
      <c r="I368" s="193"/>
      <c r="J368" s="193"/>
      <c r="K368" s="193"/>
      <c r="L368" s="197"/>
      <c r="M368" s="198"/>
      <c r="N368" s="199"/>
      <c r="O368" s="199"/>
      <c r="P368" s="199"/>
      <c r="Q368" s="199"/>
      <c r="R368" s="199"/>
      <c r="S368" s="199"/>
      <c r="T368" s="200"/>
      <c r="AT368" s="201" t="s">
        <v>141</v>
      </c>
      <c r="AU368" s="201" t="s">
        <v>82</v>
      </c>
      <c r="AV368" s="13" t="s">
        <v>82</v>
      </c>
      <c r="AW368" s="13" t="s">
        <v>32</v>
      </c>
      <c r="AX368" s="13" t="s">
        <v>80</v>
      </c>
      <c r="AY368" s="201" t="s">
        <v>130</v>
      </c>
    </row>
    <row r="369" spans="1:65" s="2" customFormat="1" ht="21.75" customHeight="1">
      <c r="A369" s="30"/>
      <c r="B369" s="31"/>
      <c r="C369" s="212" t="s">
        <v>507</v>
      </c>
      <c r="D369" s="212" t="s">
        <v>289</v>
      </c>
      <c r="E369" s="213" t="s">
        <v>508</v>
      </c>
      <c r="F369" s="214" t="s">
        <v>509</v>
      </c>
      <c r="G369" s="215" t="s">
        <v>374</v>
      </c>
      <c r="H369" s="216">
        <v>2</v>
      </c>
      <c r="I369" s="217">
        <v>12104.05</v>
      </c>
      <c r="J369" s="217">
        <f>ROUND(I369*H369,2)</f>
        <v>24208.1</v>
      </c>
      <c r="K369" s="214" t="s">
        <v>1</v>
      </c>
      <c r="L369" s="218"/>
      <c r="M369" s="219" t="s">
        <v>1</v>
      </c>
      <c r="N369" s="220" t="s">
        <v>40</v>
      </c>
      <c r="O369" s="184">
        <v>0</v>
      </c>
      <c r="P369" s="184">
        <f>O369*H369</f>
        <v>0</v>
      </c>
      <c r="Q369" s="184">
        <v>4.0500000000000001E-2</v>
      </c>
      <c r="R369" s="184">
        <f>Q369*H369</f>
        <v>8.1000000000000003E-2</v>
      </c>
      <c r="S369" s="184">
        <v>0</v>
      </c>
      <c r="T369" s="185">
        <f>S369*H369</f>
        <v>0</v>
      </c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R369" s="186" t="s">
        <v>179</v>
      </c>
      <c r="AT369" s="186" t="s">
        <v>289</v>
      </c>
      <c r="AU369" s="186" t="s">
        <v>82</v>
      </c>
      <c r="AY369" s="16" t="s">
        <v>130</v>
      </c>
      <c r="BE369" s="187">
        <f>IF(N369="základní",J369,0)</f>
        <v>24208.1</v>
      </c>
      <c r="BF369" s="187">
        <f>IF(N369="snížená",J369,0)</f>
        <v>0</v>
      </c>
      <c r="BG369" s="187">
        <f>IF(N369="zákl. přenesená",J369,0)</f>
        <v>0</v>
      </c>
      <c r="BH369" s="187">
        <f>IF(N369="sníž. přenesená",J369,0)</f>
        <v>0</v>
      </c>
      <c r="BI369" s="187">
        <f>IF(N369="nulová",J369,0)</f>
        <v>0</v>
      </c>
      <c r="BJ369" s="16" t="s">
        <v>80</v>
      </c>
      <c r="BK369" s="187">
        <f>ROUND(I369*H369,2)</f>
        <v>24208.1</v>
      </c>
      <c r="BL369" s="16" t="s">
        <v>137</v>
      </c>
      <c r="BM369" s="186" t="s">
        <v>510</v>
      </c>
    </row>
    <row r="370" spans="1:65" s="2" customFormat="1" ht="11.25">
      <c r="A370" s="30"/>
      <c r="B370" s="31"/>
      <c r="C370" s="32"/>
      <c r="D370" s="188" t="s">
        <v>139</v>
      </c>
      <c r="E370" s="32"/>
      <c r="F370" s="189" t="s">
        <v>509</v>
      </c>
      <c r="G370" s="32"/>
      <c r="H370" s="32"/>
      <c r="I370" s="32"/>
      <c r="J370" s="32"/>
      <c r="K370" s="32"/>
      <c r="L370" s="35"/>
      <c r="M370" s="190"/>
      <c r="N370" s="191"/>
      <c r="O370" s="67"/>
      <c r="P370" s="67"/>
      <c r="Q370" s="67"/>
      <c r="R370" s="67"/>
      <c r="S370" s="67"/>
      <c r="T370" s="68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T370" s="16" t="s">
        <v>139</v>
      </c>
      <c r="AU370" s="16" t="s">
        <v>82</v>
      </c>
    </row>
    <row r="371" spans="1:65" s="13" customFormat="1" ht="11.25">
      <c r="B371" s="192"/>
      <c r="C371" s="193"/>
      <c r="D371" s="188" t="s">
        <v>141</v>
      </c>
      <c r="E371" s="194" t="s">
        <v>1</v>
      </c>
      <c r="F371" s="195" t="s">
        <v>82</v>
      </c>
      <c r="G371" s="193"/>
      <c r="H371" s="196">
        <v>2</v>
      </c>
      <c r="I371" s="193"/>
      <c r="J371" s="193"/>
      <c r="K371" s="193"/>
      <c r="L371" s="197"/>
      <c r="M371" s="198"/>
      <c r="N371" s="199"/>
      <c r="O371" s="199"/>
      <c r="P371" s="199"/>
      <c r="Q371" s="199"/>
      <c r="R371" s="199"/>
      <c r="S371" s="199"/>
      <c r="T371" s="200"/>
      <c r="AT371" s="201" t="s">
        <v>141</v>
      </c>
      <c r="AU371" s="201" t="s">
        <v>82</v>
      </c>
      <c r="AV371" s="13" t="s">
        <v>82</v>
      </c>
      <c r="AW371" s="13" t="s">
        <v>32</v>
      </c>
      <c r="AX371" s="13" t="s">
        <v>80</v>
      </c>
      <c r="AY371" s="201" t="s">
        <v>130</v>
      </c>
    </row>
    <row r="372" spans="1:65" s="2" customFormat="1" ht="21.75" customHeight="1">
      <c r="A372" s="30"/>
      <c r="B372" s="31"/>
      <c r="C372" s="212" t="s">
        <v>511</v>
      </c>
      <c r="D372" s="212" t="s">
        <v>289</v>
      </c>
      <c r="E372" s="213" t="s">
        <v>512</v>
      </c>
      <c r="F372" s="214" t="s">
        <v>513</v>
      </c>
      <c r="G372" s="215" t="s">
        <v>374</v>
      </c>
      <c r="H372" s="216">
        <v>6</v>
      </c>
      <c r="I372" s="217">
        <v>8876.5300000000007</v>
      </c>
      <c r="J372" s="217">
        <f>ROUND(I372*H372,2)</f>
        <v>53259.18</v>
      </c>
      <c r="K372" s="214" t="s">
        <v>1</v>
      </c>
      <c r="L372" s="218"/>
      <c r="M372" s="219" t="s">
        <v>1</v>
      </c>
      <c r="N372" s="220" t="s">
        <v>40</v>
      </c>
      <c r="O372" s="184">
        <v>0</v>
      </c>
      <c r="P372" s="184">
        <f>O372*H372</f>
        <v>0</v>
      </c>
      <c r="Q372" s="184">
        <v>3.7100000000000001E-2</v>
      </c>
      <c r="R372" s="184">
        <f>Q372*H372</f>
        <v>0.22260000000000002</v>
      </c>
      <c r="S372" s="184">
        <v>0</v>
      </c>
      <c r="T372" s="185">
        <f>S372*H372</f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86" t="s">
        <v>179</v>
      </c>
      <c r="AT372" s="186" t="s">
        <v>289</v>
      </c>
      <c r="AU372" s="186" t="s">
        <v>82</v>
      </c>
      <c r="AY372" s="16" t="s">
        <v>130</v>
      </c>
      <c r="BE372" s="187">
        <f>IF(N372="základní",J372,0)</f>
        <v>53259.18</v>
      </c>
      <c r="BF372" s="187">
        <f>IF(N372="snížená",J372,0)</f>
        <v>0</v>
      </c>
      <c r="BG372" s="187">
        <f>IF(N372="zákl. přenesená",J372,0)</f>
        <v>0</v>
      </c>
      <c r="BH372" s="187">
        <f>IF(N372="sníž. přenesená",J372,0)</f>
        <v>0</v>
      </c>
      <c r="BI372" s="187">
        <f>IF(N372="nulová",J372,0)</f>
        <v>0</v>
      </c>
      <c r="BJ372" s="16" t="s">
        <v>80</v>
      </c>
      <c r="BK372" s="187">
        <f>ROUND(I372*H372,2)</f>
        <v>53259.18</v>
      </c>
      <c r="BL372" s="16" t="s">
        <v>137</v>
      </c>
      <c r="BM372" s="186" t="s">
        <v>514</v>
      </c>
    </row>
    <row r="373" spans="1:65" s="2" customFormat="1" ht="11.25">
      <c r="A373" s="30"/>
      <c r="B373" s="31"/>
      <c r="C373" s="32"/>
      <c r="D373" s="188" t="s">
        <v>139</v>
      </c>
      <c r="E373" s="32"/>
      <c r="F373" s="189" t="s">
        <v>513</v>
      </c>
      <c r="G373" s="32"/>
      <c r="H373" s="32"/>
      <c r="I373" s="32"/>
      <c r="J373" s="32"/>
      <c r="K373" s="32"/>
      <c r="L373" s="35"/>
      <c r="M373" s="190"/>
      <c r="N373" s="191"/>
      <c r="O373" s="67"/>
      <c r="P373" s="67"/>
      <c r="Q373" s="67"/>
      <c r="R373" s="67"/>
      <c r="S373" s="67"/>
      <c r="T373" s="68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T373" s="16" t="s">
        <v>139</v>
      </c>
      <c r="AU373" s="16" t="s">
        <v>82</v>
      </c>
    </row>
    <row r="374" spans="1:65" s="13" customFormat="1" ht="11.25">
      <c r="B374" s="192"/>
      <c r="C374" s="193"/>
      <c r="D374" s="188" t="s">
        <v>141</v>
      </c>
      <c r="E374" s="194" t="s">
        <v>1</v>
      </c>
      <c r="F374" s="195" t="s">
        <v>163</v>
      </c>
      <c r="G374" s="193"/>
      <c r="H374" s="196">
        <v>6</v>
      </c>
      <c r="I374" s="193"/>
      <c r="J374" s="193"/>
      <c r="K374" s="193"/>
      <c r="L374" s="197"/>
      <c r="M374" s="198"/>
      <c r="N374" s="199"/>
      <c r="O374" s="199"/>
      <c r="P374" s="199"/>
      <c r="Q374" s="199"/>
      <c r="R374" s="199"/>
      <c r="S374" s="199"/>
      <c r="T374" s="200"/>
      <c r="AT374" s="201" t="s">
        <v>141</v>
      </c>
      <c r="AU374" s="201" t="s">
        <v>82</v>
      </c>
      <c r="AV374" s="13" t="s">
        <v>82</v>
      </c>
      <c r="AW374" s="13" t="s">
        <v>32</v>
      </c>
      <c r="AX374" s="13" t="s">
        <v>80</v>
      </c>
      <c r="AY374" s="201" t="s">
        <v>130</v>
      </c>
    </row>
    <row r="375" spans="1:65" s="2" customFormat="1" ht="24.2" customHeight="1">
      <c r="A375" s="30"/>
      <c r="B375" s="31"/>
      <c r="C375" s="176" t="s">
        <v>515</v>
      </c>
      <c r="D375" s="176" t="s">
        <v>132</v>
      </c>
      <c r="E375" s="177" t="s">
        <v>516</v>
      </c>
      <c r="F375" s="178" t="s">
        <v>517</v>
      </c>
      <c r="G375" s="179" t="s">
        <v>374</v>
      </c>
      <c r="H375" s="180">
        <v>3</v>
      </c>
      <c r="I375" s="181">
        <v>1490.27</v>
      </c>
      <c r="J375" s="181">
        <f>ROUND(I375*H375,2)</f>
        <v>4470.8100000000004</v>
      </c>
      <c r="K375" s="178" t="s">
        <v>136</v>
      </c>
      <c r="L375" s="35"/>
      <c r="M375" s="182" t="s">
        <v>1</v>
      </c>
      <c r="N375" s="183" t="s">
        <v>40</v>
      </c>
      <c r="O375" s="184">
        <v>1.391</v>
      </c>
      <c r="P375" s="184">
        <f>O375*H375</f>
        <v>4.173</v>
      </c>
      <c r="Q375" s="184">
        <v>3.7984999999999998E-3</v>
      </c>
      <c r="R375" s="184">
        <f>Q375*H375</f>
        <v>1.1395499999999999E-2</v>
      </c>
      <c r="S375" s="184">
        <v>0</v>
      </c>
      <c r="T375" s="185">
        <f>S375*H375</f>
        <v>0</v>
      </c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R375" s="186" t="s">
        <v>137</v>
      </c>
      <c r="AT375" s="186" t="s">
        <v>132</v>
      </c>
      <c r="AU375" s="186" t="s">
        <v>82</v>
      </c>
      <c r="AY375" s="16" t="s">
        <v>130</v>
      </c>
      <c r="BE375" s="187">
        <f>IF(N375="základní",J375,0)</f>
        <v>4470.8100000000004</v>
      </c>
      <c r="BF375" s="187">
        <f>IF(N375="snížená",J375,0)</f>
        <v>0</v>
      </c>
      <c r="BG375" s="187">
        <f>IF(N375="zákl. přenesená",J375,0)</f>
        <v>0</v>
      </c>
      <c r="BH375" s="187">
        <f>IF(N375="sníž. přenesená",J375,0)</f>
        <v>0</v>
      </c>
      <c r="BI375" s="187">
        <f>IF(N375="nulová",J375,0)</f>
        <v>0</v>
      </c>
      <c r="BJ375" s="16" t="s">
        <v>80</v>
      </c>
      <c r="BK375" s="187">
        <f>ROUND(I375*H375,2)</f>
        <v>4470.8100000000004</v>
      </c>
      <c r="BL375" s="16" t="s">
        <v>137</v>
      </c>
      <c r="BM375" s="186" t="s">
        <v>518</v>
      </c>
    </row>
    <row r="376" spans="1:65" s="2" customFormat="1" ht="29.25">
      <c r="A376" s="30"/>
      <c r="B376" s="31"/>
      <c r="C376" s="32"/>
      <c r="D376" s="188" t="s">
        <v>139</v>
      </c>
      <c r="E376" s="32"/>
      <c r="F376" s="189" t="s">
        <v>519</v>
      </c>
      <c r="G376" s="32"/>
      <c r="H376" s="32"/>
      <c r="I376" s="32"/>
      <c r="J376" s="32"/>
      <c r="K376" s="32"/>
      <c r="L376" s="35"/>
      <c r="M376" s="190"/>
      <c r="N376" s="191"/>
      <c r="O376" s="67"/>
      <c r="P376" s="67"/>
      <c r="Q376" s="67"/>
      <c r="R376" s="67"/>
      <c r="S376" s="67"/>
      <c r="T376" s="68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T376" s="16" t="s">
        <v>139</v>
      </c>
      <c r="AU376" s="16" t="s">
        <v>82</v>
      </c>
    </row>
    <row r="377" spans="1:65" s="13" customFormat="1" ht="11.25">
      <c r="B377" s="192"/>
      <c r="C377" s="193"/>
      <c r="D377" s="188" t="s">
        <v>141</v>
      </c>
      <c r="E377" s="194" t="s">
        <v>1</v>
      </c>
      <c r="F377" s="195" t="s">
        <v>147</v>
      </c>
      <c r="G377" s="193"/>
      <c r="H377" s="196">
        <v>3</v>
      </c>
      <c r="I377" s="193"/>
      <c r="J377" s="193"/>
      <c r="K377" s="193"/>
      <c r="L377" s="197"/>
      <c r="M377" s="198"/>
      <c r="N377" s="199"/>
      <c r="O377" s="199"/>
      <c r="P377" s="199"/>
      <c r="Q377" s="199"/>
      <c r="R377" s="199"/>
      <c r="S377" s="199"/>
      <c r="T377" s="200"/>
      <c r="AT377" s="201" t="s">
        <v>141</v>
      </c>
      <c r="AU377" s="201" t="s">
        <v>82</v>
      </c>
      <c r="AV377" s="13" t="s">
        <v>82</v>
      </c>
      <c r="AW377" s="13" t="s">
        <v>32</v>
      </c>
      <c r="AX377" s="13" t="s">
        <v>80</v>
      </c>
      <c r="AY377" s="201" t="s">
        <v>130</v>
      </c>
    </row>
    <row r="378" spans="1:65" s="2" customFormat="1" ht="24.2" customHeight="1">
      <c r="A378" s="30"/>
      <c r="B378" s="31"/>
      <c r="C378" s="212" t="s">
        <v>520</v>
      </c>
      <c r="D378" s="212" t="s">
        <v>289</v>
      </c>
      <c r="E378" s="213" t="s">
        <v>521</v>
      </c>
      <c r="F378" s="214" t="s">
        <v>522</v>
      </c>
      <c r="G378" s="215" t="s">
        <v>374</v>
      </c>
      <c r="H378" s="216">
        <v>3</v>
      </c>
      <c r="I378" s="217">
        <v>8770</v>
      </c>
      <c r="J378" s="217">
        <f>ROUND(I378*H378,2)</f>
        <v>26310</v>
      </c>
      <c r="K378" s="214" t="s">
        <v>136</v>
      </c>
      <c r="L378" s="218"/>
      <c r="M378" s="219" t="s">
        <v>1</v>
      </c>
      <c r="N378" s="220" t="s">
        <v>40</v>
      </c>
      <c r="O378" s="184">
        <v>0</v>
      </c>
      <c r="P378" s="184">
        <f>O378*H378</f>
        <v>0</v>
      </c>
      <c r="Q378" s="184">
        <v>2.9899999999999999E-2</v>
      </c>
      <c r="R378" s="184">
        <f>Q378*H378</f>
        <v>8.9700000000000002E-2</v>
      </c>
      <c r="S378" s="184">
        <v>0</v>
      </c>
      <c r="T378" s="185">
        <f>S378*H378</f>
        <v>0</v>
      </c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R378" s="186" t="s">
        <v>179</v>
      </c>
      <c r="AT378" s="186" t="s">
        <v>289</v>
      </c>
      <c r="AU378" s="186" t="s">
        <v>82</v>
      </c>
      <c r="AY378" s="16" t="s">
        <v>130</v>
      </c>
      <c r="BE378" s="187">
        <f>IF(N378="základní",J378,0)</f>
        <v>26310</v>
      </c>
      <c r="BF378" s="187">
        <f>IF(N378="snížená",J378,0)</f>
        <v>0</v>
      </c>
      <c r="BG378" s="187">
        <f>IF(N378="zákl. přenesená",J378,0)</f>
        <v>0</v>
      </c>
      <c r="BH378" s="187">
        <f>IF(N378="sníž. přenesená",J378,0)</f>
        <v>0</v>
      </c>
      <c r="BI378" s="187">
        <f>IF(N378="nulová",J378,0)</f>
        <v>0</v>
      </c>
      <c r="BJ378" s="16" t="s">
        <v>80</v>
      </c>
      <c r="BK378" s="187">
        <f>ROUND(I378*H378,2)</f>
        <v>26310</v>
      </c>
      <c r="BL378" s="16" t="s">
        <v>137</v>
      </c>
      <c r="BM378" s="186" t="s">
        <v>523</v>
      </c>
    </row>
    <row r="379" spans="1:65" s="2" customFormat="1" ht="19.5">
      <c r="A379" s="30"/>
      <c r="B379" s="31"/>
      <c r="C379" s="32"/>
      <c r="D379" s="188" t="s">
        <v>139</v>
      </c>
      <c r="E379" s="32"/>
      <c r="F379" s="189" t="s">
        <v>522</v>
      </c>
      <c r="G379" s="32"/>
      <c r="H379" s="32"/>
      <c r="I379" s="32"/>
      <c r="J379" s="32"/>
      <c r="K379" s="32"/>
      <c r="L379" s="35"/>
      <c r="M379" s="190"/>
      <c r="N379" s="191"/>
      <c r="O379" s="67"/>
      <c r="P379" s="67"/>
      <c r="Q379" s="67"/>
      <c r="R379" s="67"/>
      <c r="S379" s="67"/>
      <c r="T379" s="68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T379" s="16" t="s">
        <v>139</v>
      </c>
      <c r="AU379" s="16" t="s">
        <v>82</v>
      </c>
    </row>
    <row r="380" spans="1:65" s="13" customFormat="1" ht="11.25">
      <c r="B380" s="192"/>
      <c r="C380" s="193"/>
      <c r="D380" s="188" t="s">
        <v>141</v>
      </c>
      <c r="E380" s="194" t="s">
        <v>1</v>
      </c>
      <c r="F380" s="195" t="s">
        <v>147</v>
      </c>
      <c r="G380" s="193"/>
      <c r="H380" s="196">
        <v>3</v>
      </c>
      <c r="I380" s="193"/>
      <c r="J380" s="193"/>
      <c r="K380" s="193"/>
      <c r="L380" s="197"/>
      <c r="M380" s="198"/>
      <c r="N380" s="199"/>
      <c r="O380" s="199"/>
      <c r="P380" s="199"/>
      <c r="Q380" s="199"/>
      <c r="R380" s="199"/>
      <c r="S380" s="199"/>
      <c r="T380" s="200"/>
      <c r="AT380" s="201" t="s">
        <v>141</v>
      </c>
      <c r="AU380" s="201" t="s">
        <v>82</v>
      </c>
      <c r="AV380" s="13" t="s">
        <v>82</v>
      </c>
      <c r="AW380" s="13" t="s">
        <v>32</v>
      </c>
      <c r="AX380" s="13" t="s">
        <v>80</v>
      </c>
      <c r="AY380" s="201" t="s">
        <v>130</v>
      </c>
    </row>
    <row r="381" spans="1:65" s="2" customFormat="1" ht="21.75" customHeight="1">
      <c r="A381" s="30"/>
      <c r="B381" s="31"/>
      <c r="C381" s="176" t="s">
        <v>524</v>
      </c>
      <c r="D381" s="176" t="s">
        <v>132</v>
      </c>
      <c r="E381" s="177" t="s">
        <v>525</v>
      </c>
      <c r="F381" s="178" t="s">
        <v>526</v>
      </c>
      <c r="G381" s="179" t="s">
        <v>374</v>
      </c>
      <c r="H381" s="180">
        <v>8</v>
      </c>
      <c r="I381" s="181">
        <v>1383.03</v>
      </c>
      <c r="J381" s="181">
        <f>ROUND(I381*H381,2)</f>
        <v>11064.24</v>
      </c>
      <c r="K381" s="178" t="s">
        <v>136</v>
      </c>
      <c r="L381" s="35"/>
      <c r="M381" s="182" t="s">
        <v>1</v>
      </c>
      <c r="N381" s="183" t="s">
        <v>40</v>
      </c>
      <c r="O381" s="184">
        <v>2.1280000000000001</v>
      </c>
      <c r="P381" s="184">
        <f>O381*H381</f>
        <v>17.024000000000001</v>
      </c>
      <c r="Q381" s="184">
        <v>2.95744E-3</v>
      </c>
      <c r="R381" s="184">
        <f>Q381*H381</f>
        <v>2.365952E-2</v>
      </c>
      <c r="S381" s="184">
        <v>0</v>
      </c>
      <c r="T381" s="185">
        <f>S381*H381</f>
        <v>0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86" t="s">
        <v>137</v>
      </c>
      <c r="AT381" s="186" t="s">
        <v>132</v>
      </c>
      <c r="AU381" s="186" t="s">
        <v>82</v>
      </c>
      <c r="AY381" s="16" t="s">
        <v>130</v>
      </c>
      <c r="BE381" s="187">
        <f>IF(N381="základní",J381,0)</f>
        <v>11064.24</v>
      </c>
      <c r="BF381" s="187">
        <f>IF(N381="snížená",J381,0)</f>
        <v>0</v>
      </c>
      <c r="BG381" s="187">
        <f>IF(N381="zákl. přenesená",J381,0)</f>
        <v>0</v>
      </c>
      <c r="BH381" s="187">
        <f>IF(N381="sníž. přenesená",J381,0)</f>
        <v>0</v>
      </c>
      <c r="BI381" s="187">
        <f>IF(N381="nulová",J381,0)</f>
        <v>0</v>
      </c>
      <c r="BJ381" s="16" t="s">
        <v>80</v>
      </c>
      <c r="BK381" s="187">
        <f>ROUND(I381*H381,2)</f>
        <v>11064.24</v>
      </c>
      <c r="BL381" s="16" t="s">
        <v>137</v>
      </c>
      <c r="BM381" s="186" t="s">
        <v>527</v>
      </c>
    </row>
    <row r="382" spans="1:65" s="2" customFormat="1" ht="29.25">
      <c r="A382" s="30"/>
      <c r="B382" s="31"/>
      <c r="C382" s="32"/>
      <c r="D382" s="188" t="s">
        <v>139</v>
      </c>
      <c r="E382" s="32"/>
      <c r="F382" s="189" t="s">
        <v>528</v>
      </c>
      <c r="G382" s="32"/>
      <c r="H382" s="32"/>
      <c r="I382" s="32"/>
      <c r="J382" s="32"/>
      <c r="K382" s="32"/>
      <c r="L382" s="35"/>
      <c r="M382" s="190"/>
      <c r="N382" s="191"/>
      <c r="O382" s="67"/>
      <c r="P382" s="67"/>
      <c r="Q382" s="67"/>
      <c r="R382" s="67"/>
      <c r="S382" s="67"/>
      <c r="T382" s="68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T382" s="16" t="s">
        <v>139</v>
      </c>
      <c r="AU382" s="16" t="s">
        <v>82</v>
      </c>
    </row>
    <row r="383" spans="1:65" s="13" customFormat="1" ht="11.25">
      <c r="B383" s="192"/>
      <c r="C383" s="193"/>
      <c r="D383" s="188" t="s">
        <v>141</v>
      </c>
      <c r="E383" s="194" t="s">
        <v>1</v>
      </c>
      <c r="F383" s="195" t="s">
        <v>179</v>
      </c>
      <c r="G383" s="193"/>
      <c r="H383" s="196">
        <v>8</v>
      </c>
      <c r="I383" s="193"/>
      <c r="J383" s="193"/>
      <c r="K383" s="193"/>
      <c r="L383" s="197"/>
      <c r="M383" s="198"/>
      <c r="N383" s="199"/>
      <c r="O383" s="199"/>
      <c r="P383" s="199"/>
      <c r="Q383" s="199"/>
      <c r="R383" s="199"/>
      <c r="S383" s="199"/>
      <c r="T383" s="200"/>
      <c r="AT383" s="201" t="s">
        <v>141</v>
      </c>
      <c r="AU383" s="201" t="s">
        <v>82</v>
      </c>
      <c r="AV383" s="13" t="s">
        <v>82</v>
      </c>
      <c r="AW383" s="13" t="s">
        <v>32</v>
      </c>
      <c r="AX383" s="13" t="s">
        <v>80</v>
      </c>
      <c r="AY383" s="201" t="s">
        <v>130</v>
      </c>
    </row>
    <row r="384" spans="1:65" s="2" customFormat="1" ht="24.2" customHeight="1">
      <c r="A384" s="30"/>
      <c r="B384" s="31"/>
      <c r="C384" s="212" t="s">
        <v>529</v>
      </c>
      <c r="D384" s="212" t="s">
        <v>289</v>
      </c>
      <c r="E384" s="213" t="s">
        <v>530</v>
      </c>
      <c r="F384" s="214" t="s">
        <v>531</v>
      </c>
      <c r="G384" s="215" t="s">
        <v>374</v>
      </c>
      <c r="H384" s="216">
        <v>8</v>
      </c>
      <c r="I384" s="217">
        <v>7250</v>
      </c>
      <c r="J384" s="217">
        <f>ROUND(I384*H384,2)</f>
        <v>58000</v>
      </c>
      <c r="K384" s="214" t="s">
        <v>136</v>
      </c>
      <c r="L384" s="218"/>
      <c r="M384" s="219" t="s">
        <v>1</v>
      </c>
      <c r="N384" s="220" t="s">
        <v>40</v>
      </c>
      <c r="O384" s="184">
        <v>0</v>
      </c>
      <c r="P384" s="184">
        <f>O384*H384</f>
        <v>0</v>
      </c>
      <c r="Q384" s="184">
        <v>3.6209999999999999E-2</v>
      </c>
      <c r="R384" s="184">
        <f>Q384*H384</f>
        <v>0.28967999999999999</v>
      </c>
      <c r="S384" s="184">
        <v>0</v>
      </c>
      <c r="T384" s="185">
        <f>S384*H384</f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86" t="s">
        <v>179</v>
      </c>
      <c r="AT384" s="186" t="s">
        <v>289</v>
      </c>
      <c r="AU384" s="186" t="s">
        <v>82</v>
      </c>
      <c r="AY384" s="16" t="s">
        <v>130</v>
      </c>
      <c r="BE384" s="187">
        <f>IF(N384="základní",J384,0)</f>
        <v>58000</v>
      </c>
      <c r="BF384" s="187">
        <f>IF(N384="snížená",J384,0)</f>
        <v>0</v>
      </c>
      <c r="BG384" s="187">
        <f>IF(N384="zákl. přenesená",J384,0)</f>
        <v>0</v>
      </c>
      <c r="BH384" s="187">
        <f>IF(N384="sníž. přenesená",J384,0)</f>
        <v>0</v>
      </c>
      <c r="BI384" s="187">
        <f>IF(N384="nulová",J384,0)</f>
        <v>0</v>
      </c>
      <c r="BJ384" s="16" t="s">
        <v>80</v>
      </c>
      <c r="BK384" s="187">
        <f>ROUND(I384*H384,2)</f>
        <v>58000</v>
      </c>
      <c r="BL384" s="16" t="s">
        <v>137</v>
      </c>
      <c r="BM384" s="186" t="s">
        <v>532</v>
      </c>
    </row>
    <row r="385" spans="1:65" s="2" customFormat="1" ht="11.25">
      <c r="A385" s="30"/>
      <c r="B385" s="31"/>
      <c r="C385" s="32"/>
      <c r="D385" s="188" t="s">
        <v>139</v>
      </c>
      <c r="E385" s="32"/>
      <c r="F385" s="189" t="s">
        <v>531</v>
      </c>
      <c r="G385" s="32"/>
      <c r="H385" s="32"/>
      <c r="I385" s="32"/>
      <c r="J385" s="32"/>
      <c r="K385" s="32"/>
      <c r="L385" s="35"/>
      <c r="M385" s="190"/>
      <c r="N385" s="191"/>
      <c r="O385" s="67"/>
      <c r="P385" s="67"/>
      <c r="Q385" s="67"/>
      <c r="R385" s="67"/>
      <c r="S385" s="67"/>
      <c r="T385" s="68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T385" s="16" t="s">
        <v>139</v>
      </c>
      <c r="AU385" s="16" t="s">
        <v>82</v>
      </c>
    </row>
    <row r="386" spans="1:65" s="13" customFormat="1" ht="11.25">
      <c r="B386" s="192"/>
      <c r="C386" s="193"/>
      <c r="D386" s="188" t="s">
        <v>141</v>
      </c>
      <c r="E386" s="194" t="s">
        <v>1</v>
      </c>
      <c r="F386" s="195" t="s">
        <v>179</v>
      </c>
      <c r="G386" s="193"/>
      <c r="H386" s="196">
        <v>8</v>
      </c>
      <c r="I386" s="193"/>
      <c r="J386" s="193"/>
      <c r="K386" s="193"/>
      <c r="L386" s="197"/>
      <c r="M386" s="198"/>
      <c r="N386" s="199"/>
      <c r="O386" s="199"/>
      <c r="P386" s="199"/>
      <c r="Q386" s="199"/>
      <c r="R386" s="199"/>
      <c r="S386" s="199"/>
      <c r="T386" s="200"/>
      <c r="AT386" s="201" t="s">
        <v>141</v>
      </c>
      <c r="AU386" s="201" t="s">
        <v>82</v>
      </c>
      <c r="AV386" s="13" t="s">
        <v>82</v>
      </c>
      <c r="AW386" s="13" t="s">
        <v>32</v>
      </c>
      <c r="AX386" s="13" t="s">
        <v>80</v>
      </c>
      <c r="AY386" s="201" t="s">
        <v>130</v>
      </c>
    </row>
    <row r="387" spans="1:65" s="2" customFormat="1" ht="24.2" customHeight="1">
      <c r="A387" s="30"/>
      <c r="B387" s="31"/>
      <c r="C387" s="176" t="s">
        <v>533</v>
      </c>
      <c r="D387" s="176" t="s">
        <v>132</v>
      </c>
      <c r="E387" s="177" t="s">
        <v>534</v>
      </c>
      <c r="F387" s="178" t="s">
        <v>535</v>
      </c>
      <c r="G387" s="179" t="s">
        <v>374</v>
      </c>
      <c r="H387" s="180">
        <v>1</v>
      </c>
      <c r="I387" s="181">
        <v>8000</v>
      </c>
      <c r="J387" s="181">
        <f>ROUND(I387*H387,2)</f>
        <v>8000</v>
      </c>
      <c r="K387" s="178" t="s">
        <v>1</v>
      </c>
      <c r="L387" s="35"/>
      <c r="M387" s="182" t="s">
        <v>1</v>
      </c>
      <c r="N387" s="183" t="s">
        <v>40</v>
      </c>
      <c r="O387" s="184">
        <v>2.08</v>
      </c>
      <c r="P387" s="184">
        <f>O387*H387</f>
        <v>2.08</v>
      </c>
      <c r="Q387" s="184">
        <v>2.8539999999999999E-2</v>
      </c>
      <c r="R387" s="184">
        <f>Q387*H387</f>
        <v>2.8539999999999999E-2</v>
      </c>
      <c r="S387" s="184">
        <v>0</v>
      </c>
      <c r="T387" s="185">
        <f>S387*H387</f>
        <v>0</v>
      </c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R387" s="186" t="s">
        <v>137</v>
      </c>
      <c r="AT387" s="186" t="s">
        <v>132</v>
      </c>
      <c r="AU387" s="186" t="s">
        <v>82</v>
      </c>
      <c r="AY387" s="16" t="s">
        <v>130</v>
      </c>
      <c r="BE387" s="187">
        <f>IF(N387="základní",J387,0)</f>
        <v>8000</v>
      </c>
      <c r="BF387" s="187">
        <f>IF(N387="snížená",J387,0)</f>
        <v>0</v>
      </c>
      <c r="BG387" s="187">
        <f>IF(N387="zákl. přenesená",J387,0)</f>
        <v>0</v>
      </c>
      <c r="BH387" s="187">
        <f>IF(N387="sníž. přenesená",J387,0)</f>
        <v>0</v>
      </c>
      <c r="BI387" s="187">
        <f>IF(N387="nulová",J387,0)</f>
        <v>0</v>
      </c>
      <c r="BJ387" s="16" t="s">
        <v>80</v>
      </c>
      <c r="BK387" s="187">
        <f>ROUND(I387*H387,2)</f>
        <v>8000</v>
      </c>
      <c r="BL387" s="16" t="s">
        <v>137</v>
      </c>
      <c r="BM387" s="186" t="s">
        <v>536</v>
      </c>
    </row>
    <row r="388" spans="1:65" s="2" customFormat="1" ht="19.5">
      <c r="A388" s="30"/>
      <c r="B388" s="31"/>
      <c r="C388" s="32"/>
      <c r="D388" s="188" t="s">
        <v>139</v>
      </c>
      <c r="E388" s="32"/>
      <c r="F388" s="189" t="s">
        <v>535</v>
      </c>
      <c r="G388" s="32"/>
      <c r="H388" s="32"/>
      <c r="I388" s="32"/>
      <c r="J388" s="32"/>
      <c r="K388" s="32"/>
      <c r="L388" s="35"/>
      <c r="M388" s="190"/>
      <c r="N388" s="191"/>
      <c r="O388" s="67"/>
      <c r="P388" s="67"/>
      <c r="Q388" s="67"/>
      <c r="R388" s="67"/>
      <c r="S388" s="67"/>
      <c r="T388" s="68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T388" s="16" t="s">
        <v>139</v>
      </c>
      <c r="AU388" s="16" t="s">
        <v>82</v>
      </c>
    </row>
    <row r="389" spans="1:65" s="13" customFormat="1" ht="11.25">
      <c r="B389" s="192"/>
      <c r="C389" s="193"/>
      <c r="D389" s="188" t="s">
        <v>141</v>
      </c>
      <c r="E389" s="194" t="s">
        <v>1</v>
      </c>
      <c r="F389" s="195" t="s">
        <v>80</v>
      </c>
      <c r="G389" s="193"/>
      <c r="H389" s="196">
        <v>1</v>
      </c>
      <c r="I389" s="193"/>
      <c r="J389" s="193"/>
      <c r="K389" s="193"/>
      <c r="L389" s="197"/>
      <c r="M389" s="198"/>
      <c r="N389" s="199"/>
      <c r="O389" s="199"/>
      <c r="P389" s="199"/>
      <c r="Q389" s="199"/>
      <c r="R389" s="199"/>
      <c r="S389" s="199"/>
      <c r="T389" s="200"/>
      <c r="AT389" s="201" t="s">
        <v>141</v>
      </c>
      <c r="AU389" s="201" t="s">
        <v>82</v>
      </c>
      <c r="AV389" s="13" t="s">
        <v>82</v>
      </c>
      <c r="AW389" s="13" t="s">
        <v>32</v>
      </c>
      <c r="AX389" s="13" t="s">
        <v>80</v>
      </c>
      <c r="AY389" s="201" t="s">
        <v>130</v>
      </c>
    </row>
    <row r="390" spans="1:65" s="2" customFormat="1" ht="24.2" customHeight="1">
      <c r="A390" s="30"/>
      <c r="B390" s="31"/>
      <c r="C390" s="212" t="s">
        <v>537</v>
      </c>
      <c r="D390" s="212" t="s">
        <v>289</v>
      </c>
      <c r="E390" s="213" t="s">
        <v>538</v>
      </c>
      <c r="F390" s="214" t="s">
        <v>539</v>
      </c>
      <c r="G390" s="215" t="s">
        <v>374</v>
      </c>
      <c r="H390" s="216">
        <v>1</v>
      </c>
      <c r="I390" s="217">
        <v>41500</v>
      </c>
      <c r="J390" s="217">
        <f>ROUND(I390*H390,2)</f>
        <v>41500</v>
      </c>
      <c r="K390" s="214" t="s">
        <v>1</v>
      </c>
      <c r="L390" s="218"/>
      <c r="M390" s="219" t="s">
        <v>1</v>
      </c>
      <c r="N390" s="220" t="s">
        <v>40</v>
      </c>
      <c r="O390" s="184">
        <v>0</v>
      </c>
      <c r="P390" s="184">
        <f>O390*H390</f>
        <v>0</v>
      </c>
      <c r="Q390" s="184">
        <v>2.1</v>
      </c>
      <c r="R390" s="184">
        <f>Q390*H390</f>
        <v>2.1</v>
      </c>
      <c r="S390" s="184">
        <v>0</v>
      </c>
      <c r="T390" s="185">
        <f>S390*H390</f>
        <v>0</v>
      </c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R390" s="186" t="s">
        <v>179</v>
      </c>
      <c r="AT390" s="186" t="s">
        <v>289</v>
      </c>
      <c r="AU390" s="186" t="s">
        <v>82</v>
      </c>
      <c r="AY390" s="16" t="s">
        <v>130</v>
      </c>
      <c r="BE390" s="187">
        <f>IF(N390="základní",J390,0)</f>
        <v>41500</v>
      </c>
      <c r="BF390" s="187">
        <f>IF(N390="snížená",J390,0)</f>
        <v>0</v>
      </c>
      <c r="BG390" s="187">
        <f>IF(N390="zákl. přenesená",J390,0)</f>
        <v>0</v>
      </c>
      <c r="BH390" s="187">
        <f>IF(N390="sníž. přenesená",J390,0)</f>
        <v>0</v>
      </c>
      <c r="BI390" s="187">
        <f>IF(N390="nulová",J390,0)</f>
        <v>0</v>
      </c>
      <c r="BJ390" s="16" t="s">
        <v>80</v>
      </c>
      <c r="BK390" s="187">
        <f>ROUND(I390*H390,2)</f>
        <v>41500</v>
      </c>
      <c r="BL390" s="16" t="s">
        <v>137</v>
      </c>
      <c r="BM390" s="186" t="s">
        <v>540</v>
      </c>
    </row>
    <row r="391" spans="1:65" s="2" customFormat="1" ht="19.5">
      <c r="A391" s="30"/>
      <c r="B391" s="31"/>
      <c r="C391" s="32"/>
      <c r="D391" s="188" t="s">
        <v>139</v>
      </c>
      <c r="E391" s="32"/>
      <c r="F391" s="189" t="s">
        <v>541</v>
      </c>
      <c r="G391" s="32"/>
      <c r="H391" s="32"/>
      <c r="I391" s="32"/>
      <c r="J391" s="32"/>
      <c r="K391" s="32"/>
      <c r="L391" s="35"/>
      <c r="M391" s="190"/>
      <c r="N391" s="191"/>
      <c r="O391" s="67"/>
      <c r="P391" s="67"/>
      <c r="Q391" s="67"/>
      <c r="R391" s="67"/>
      <c r="S391" s="67"/>
      <c r="T391" s="68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T391" s="16" t="s">
        <v>139</v>
      </c>
      <c r="AU391" s="16" t="s">
        <v>82</v>
      </c>
    </row>
    <row r="392" spans="1:65" s="13" customFormat="1" ht="11.25">
      <c r="B392" s="192"/>
      <c r="C392" s="193"/>
      <c r="D392" s="188" t="s">
        <v>141</v>
      </c>
      <c r="E392" s="194" t="s">
        <v>1</v>
      </c>
      <c r="F392" s="195" t="s">
        <v>80</v>
      </c>
      <c r="G392" s="193"/>
      <c r="H392" s="196">
        <v>1</v>
      </c>
      <c r="I392" s="193"/>
      <c r="J392" s="193"/>
      <c r="K392" s="193"/>
      <c r="L392" s="197"/>
      <c r="M392" s="198"/>
      <c r="N392" s="199"/>
      <c r="O392" s="199"/>
      <c r="P392" s="199"/>
      <c r="Q392" s="199"/>
      <c r="R392" s="199"/>
      <c r="S392" s="199"/>
      <c r="T392" s="200"/>
      <c r="AT392" s="201" t="s">
        <v>141</v>
      </c>
      <c r="AU392" s="201" t="s">
        <v>82</v>
      </c>
      <c r="AV392" s="13" t="s">
        <v>82</v>
      </c>
      <c r="AW392" s="13" t="s">
        <v>32</v>
      </c>
      <c r="AX392" s="13" t="s">
        <v>80</v>
      </c>
      <c r="AY392" s="201" t="s">
        <v>130</v>
      </c>
    </row>
    <row r="393" spans="1:65" s="2" customFormat="1" ht="24.2" customHeight="1">
      <c r="A393" s="30"/>
      <c r="B393" s="31"/>
      <c r="C393" s="176" t="s">
        <v>542</v>
      </c>
      <c r="D393" s="176" t="s">
        <v>132</v>
      </c>
      <c r="E393" s="177" t="s">
        <v>543</v>
      </c>
      <c r="F393" s="178" t="s">
        <v>544</v>
      </c>
      <c r="G393" s="179" t="s">
        <v>374</v>
      </c>
      <c r="H393" s="180">
        <v>1</v>
      </c>
      <c r="I393" s="181">
        <v>8000</v>
      </c>
      <c r="J393" s="181">
        <f>ROUND(I393*H393,2)</f>
        <v>8000</v>
      </c>
      <c r="K393" s="178" t="s">
        <v>1</v>
      </c>
      <c r="L393" s="35"/>
      <c r="M393" s="182" t="s">
        <v>1</v>
      </c>
      <c r="N393" s="183" t="s">
        <v>40</v>
      </c>
      <c r="O393" s="184">
        <v>2.08</v>
      </c>
      <c r="P393" s="184">
        <f>O393*H393</f>
        <v>2.08</v>
      </c>
      <c r="Q393" s="184">
        <v>2.8539999999999999E-2</v>
      </c>
      <c r="R393" s="184">
        <f>Q393*H393</f>
        <v>2.8539999999999999E-2</v>
      </c>
      <c r="S393" s="184">
        <v>0</v>
      </c>
      <c r="T393" s="185">
        <f>S393*H393</f>
        <v>0</v>
      </c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R393" s="186" t="s">
        <v>137</v>
      </c>
      <c r="AT393" s="186" t="s">
        <v>132</v>
      </c>
      <c r="AU393" s="186" t="s">
        <v>82</v>
      </c>
      <c r="AY393" s="16" t="s">
        <v>130</v>
      </c>
      <c r="BE393" s="187">
        <f>IF(N393="základní",J393,0)</f>
        <v>8000</v>
      </c>
      <c r="BF393" s="187">
        <f>IF(N393="snížená",J393,0)</f>
        <v>0</v>
      </c>
      <c r="BG393" s="187">
        <f>IF(N393="zákl. přenesená",J393,0)</f>
        <v>0</v>
      </c>
      <c r="BH393" s="187">
        <f>IF(N393="sníž. přenesená",J393,0)</f>
        <v>0</v>
      </c>
      <c r="BI393" s="187">
        <f>IF(N393="nulová",J393,0)</f>
        <v>0</v>
      </c>
      <c r="BJ393" s="16" t="s">
        <v>80</v>
      </c>
      <c r="BK393" s="187">
        <f>ROUND(I393*H393,2)</f>
        <v>8000</v>
      </c>
      <c r="BL393" s="16" t="s">
        <v>137</v>
      </c>
      <c r="BM393" s="186" t="s">
        <v>545</v>
      </c>
    </row>
    <row r="394" spans="1:65" s="2" customFormat="1" ht="19.5">
      <c r="A394" s="30"/>
      <c r="B394" s="31"/>
      <c r="C394" s="32"/>
      <c r="D394" s="188" t="s">
        <v>139</v>
      </c>
      <c r="E394" s="32"/>
      <c r="F394" s="189" t="s">
        <v>544</v>
      </c>
      <c r="G394" s="32"/>
      <c r="H394" s="32"/>
      <c r="I394" s="32"/>
      <c r="J394" s="32"/>
      <c r="K394" s="32"/>
      <c r="L394" s="35"/>
      <c r="M394" s="190"/>
      <c r="N394" s="191"/>
      <c r="O394" s="67"/>
      <c r="P394" s="67"/>
      <c r="Q394" s="67"/>
      <c r="R394" s="67"/>
      <c r="S394" s="67"/>
      <c r="T394" s="68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T394" s="16" t="s">
        <v>139</v>
      </c>
      <c r="AU394" s="16" t="s">
        <v>82</v>
      </c>
    </row>
    <row r="395" spans="1:65" s="13" customFormat="1" ht="11.25">
      <c r="B395" s="192"/>
      <c r="C395" s="193"/>
      <c r="D395" s="188" t="s">
        <v>141</v>
      </c>
      <c r="E395" s="194" t="s">
        <v>1</v>
      </c>
      <c r="F395" s="195" t="s">
        <v>80</v>
      </c>
      <c r="G395" s="193"/>
      <c r="H395" s="196">
        <v>1</v>
      </c>
      <c r="I395" s="193"/>
      <c r="J395" s="193"/>
      <c r="K395" s="193"/>
      <c r="L395" s="197"/>
      <c r="M395" s="198"/>
      <c r="N395" s="199"/>
      <c r="O395" s="199"/>
      <c r="P395" s="199"/>
      <c r="Q395" s="199"/>
      <c r="R395" s="199"/>
      <c r="S395" s="199"/>
      <c r="T395" s="200"/>
      <c r="AT395" s="201" t="s">
        <v>141</v>
      </c>
      <c r="AU395" s="201" t="s">
        <v>82</v>
      </c>
      <c r="AV395" s="13" t="s">
        <v>82</v>
      </c>
      <c r="AW395" s="13" t="s">
        <v>32</v>
      </c>
      <c r="AX395" s="13" t="s">
        <v>80</v>
      </c>
      <c r="AY395" s="201" t="s">
        <v>130</v>
      </c>
    </row>
    <row r="396" spans="1:65" s="2" customFormat="1" ht="24.2" customHeight="1">
      <c r="A396" s="30"/>
      <c r="B396" s="31"/>
      <c r="C396" s="212" t="s">
        <v>546</v>
      </c>
      <c r="D396" s="212" t="s">
        <v>289</v>
      </c>
      <c r="E396" s="213" t="s">
        <v>547</v>
      </c>
      <c r="F396" s="214" t="s">
        <v>548</v>
      </c>
      <c r="G396" s="215" t="s">
        <v>374</v>
      </c>
      <c r="H396" s="216">
        <v>1</v>
      </c>
      <c r="I396" s="217">
        <v>46500</v>
      </c>
      <c r="J396" s="217">
        <f>ROUND(I396*H396,2)</f>
        <v>46500</v>
      </c>
      <c r="K396" s="214" t="s">
        <v>1</v>
      </c>
      <c r="L396" s="218"/>
      <c r="M396" s="219" t="s">
        <v>1</v>
      </c>
      <c r="N396" s="220" t="s">
        <v>40</v>
      </c>
      <c r="O396" s="184">
        <v>0</v>
      </c>
      <c r="P396" s="184">
        <f>O396*H396</f>
        <v>0</v>
      </c>
      <c r="Q396" s="184">
        <v>2.1</v>
      </c>
      <c r="R396" s="184">
        <f>Q396*H396</f>
        <v>2.1</v>
      </c>
      <c r="S396" s="184">
        <v>0</v>
      </c>
      <c r="T396" s="185">
        <f>S396*H396</f>
        <v>0</v>
      </c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R396" s="186" t="s">
        <v>179</v>
      </c>
      <c r="AT396" s="186" t="s">
        <v>289</v>
      </c>
      <c r="AU396" s="186" t="s">
        <v>82</v>
      </c>
      <c r="AY396" s="16" t="s">
        <v>130</v>
      </c>
      <c r="BE396" s="187">
        <f>IF(N396="základní",J396,0)</f>
        <v>46500</v>
      </c>
      <c r="BF396" s="187">
        <f>IF(N396="snížená",J396,0)</f>
        <v>0</v>
      </c>
      <c r="BG396" s="187">
        <f>IF(N396="zákl. přenesená",J396,0)</f>
        <v>0</v>
      </c>
      <c r="BH396" s="187">
        <f>IF(N396="sníž. přenesená",J396,0)</f>
        <v>0</v>
      </c>
      <c r="BI396" s="187">
        <f>IF(N396="nulová",J396,0)</f>
        <v>0</v>
      </c>
      <c r="BJ396" s="16" t="s">
        <v>80</v>
      </c>
      <c r="BK396" s="187">
        <f>ROUND(I396*H396,2)</f>
        <v>46500</v>
      </c>
      <c r="BL396" s="16" t="s">
        <v>137</v>
      </c>
      <c r="BM396" s="186" t="s">
        <v>549</v>
      </c>
    </row>
    <row r="397" spans="1:65" s="2" customFormat="1" ht="19.5">
      <c r="A397" s="30"/>
      <c r="B397" s="31"/>
      <c r="C397" s="32"/>
      <c r="D397" s="188" t="s">
        <v>139</v>
      </c>
      <c r="E397" s="32"/>
      <c r="F397" s="189" t="s">
        <v>550</v>
      </c>
      <c r="G397" s="32"/>
      <c r="H397" s="32"/>
      <c r="I397" s="32"/>
      <c r="J397" s="32"/>
      <c r="K397" s="32"/>
      <c r="L397" s="35"/>
      <c r="M397" s="190"/>
      <c r="N397" s="191"/>
      <c r="O397" s="67"/>
      <c r="P397" s="67"/>
      <c r="Q397" s="67"/>
      <c r="R397" s="67"/>
      <c r="S397" s="67"/>
      <c r="T397" s="68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T397" s="16" t="s">
        <v>139</v>
      </c>
      <c r="AU397" s="16" t="s">
        <v>82</v>
      </c>
    </row>
    <row r="398" spans="1:65" s="13" customFormat="1" ht="11.25">
      <c r="B398" s="192"/>
      <c r="C398" s="193"/>
      <c r="D398" s="188" t="s">
        <v>141</v>
      </c>
      <c r="E398" s="194" t="s">
        <v>1</v>
      </c>
      <c r="F398" s="195" t="s">
        <v>80</v>
      </c>
      <c r="G398" s="193"/>
      <c r="H398" s="196">
        <v>1</v>
      </c>
      <c r="I398" s="193"/>
      <c r="J398" s="193"/>
      <c r="K398" s="193"/>
      <c r="L398" s="197"/>
      <c r="M398" s="198"/>
      <c r="N398" s="199"/>
      <c r="O398" s="199"/>
      <c r="P398" s="199"/>
      <c r="Q398" s="199"/>
      <c r="R398" s="199"/>
      <c r="S398" s="199"/>
      <c r="T398" s="200"/>
      <c r="AT398" s="201" t="s">
        <v>141</v>
      </c>
      <c r="AU398" s="201" t="s">
        <v>82</v>
      </c>
      <c r="AV398" s="13" t="s">
        <v>82</v>
      </c>
      <c r="AW398" s="13" t="s">
        <v>32</v>
      </c>
      <c r="AX398" s="13" t="s">
        <v>80</v>
      </c>
      <c r="AY398" s="201" t="s">
        <v>130</v>
      </c>
    </row>
    <row r="399" spans="1:65" s="2" customFormat="1" ht="24.2" customHeight="1">
      <c r="A399" s="30"/>
      <c r="B399" s="31"/>
      <c r="C399" s="176" t="s">
        <v>551</v>
      </c>
      <c r="D399" s="176" t="s">
        <v>132</v>
      </c>
      <c r="E399" s="177" t="s">
        <v>552</v>
      </c>
      <c r="F399" s="178" t="s">
        <v>553</v>
      </c>
      <c r="G399" s="179" t="s">
        <v>374</v>
      </c>
      <c r="H399" s="180">
        <v>6</v>
      </c>
      <c r="I399" s="181">
        <v>153.57</v>
      </c>
      <c r="J399" s="181">
        <f>ROUND(I399*H399,2)</f>
        <v>921.42</v>
      </c>
      <c r="K399" s="178" t="s">
        <v>136</v>
      </c>
      <c r="L399" s="35"/>
      <c r="M399" s="182" t="s">
        <v>1</v>
      </c>
      <c r="N399" s="183" t="s">
        <v>40</v>
      </c>
      <c r="O399" s="184">
        <v>0.14000000000000001</v>
      </c>
      <c r="P399" s="184">
        <f>O399*H399</f>
        <v>0.84000000000000008</v>
      </c>
      <c r="Q399" s="184">
        <v>7.6000000000000004E-4</v>
      </c>
      <c r="R399" s="184">
        <f>Q399*H399</f>
        <v>4.5599999999999998E-3</v>
      </c>
      <c r="S399" s="184">
        <v>0</v>
      </c>
      <c r="T399" s="185">
        <f>S399*H399</f>
        <v>0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R399" s="186" t="s">
        <v>137</v>
      </c>
      <c r="AT399" s="186" t="s">
        <v>132</v>
      </c>
      <c r="AU399" s="186" t="s">
        <v>82</v>
      </c>
      <c r="AY399" s="16" t="s">
        <v>130</v>
      </c>
      <c r="BE399" s="187">
        <f>IF(N399="základní",J399,0)</f>
        <v>921.42</v>
      </c>
      <c r="BF399" s="187">
        <f>IF(N399="snížená",J399,0)</f>
        <v>0</v>
      </c>
      <c r="BG399" s="187">
        <f>IF(N399="zákl. přenesená",J399,0)</f>
        <v>0</v>
      </c>
      <c r="BH399" s="187">
        <f>IF(N399="sníž. přenesená",J399,0)</f>
        <v>0</v>
      </c>
      <c r="BI399" s="187">
        <f>IF(N399="nulová",J399,0)</f>
        <v>0</v>
      </c>
      <c r="BJ399" s="16" t="s">
        <v>80</v>
      </c>
      <c r="BK399" s="187">
        <f>ROUND(I399*H399,2)</f>
        <v>921.42</v>
      </c>
      <c r="BL399" s="16" t="s">
        <v>137</v>
      </c>
      <c r="BM399" s="186" t="s">
        <v>554</v>
      </c>
    </row>
    <row r="400" spans="1:65" s="2" customFormat="1" ht="19.5">
      <c r="A400" s="30"/>
      <c r="B400" s="31"/>
      <c r="C400" s="32"/>
      <c r="D400" s="188" t="s">
        <v>139</v>
      </c>
      <c r="E400" s="32"/>
      <c r="F400" s="189" t="s">
        <v>555</v>
      </c>
      <c r="G400" s="32"/>
      <c r="H400" s="32"/>
      <c r="I400" s="32"/>
      <c r="J400" s="32"/>
      <c r="K400" s="32"/>
      <c r="L400" s="35"/>
      <c r="M400" s="190"/>
      <c r="N400" s="191"/>
      <c r="O400" s="67"/>
      <c r="P400" s="67"/>
      <c r="Q400" s="67"/>
      <c r="R400" s="67"/>
      <c r="S400" s="67"/>
      <c r="T400" s="68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T400" s="16" t="s">
        <v>139</v>
      </c>
      <c r="AU400" s="16" t="s">
        <v>82</v>
      </c>
    </row>
    <row r="401" spans="1:65" s="13" customFormat="1" ht="11.25">
      <c r="B401" s="192"/>
      <c r="C401" s="193"/>
      <c r="D401" s="188" t="s">
        <v>141</v>
      </c>
      <c r="E401" s="194" t="s">
        <v>1</v>
      </c>
      <c r="F401" s="195" t="s">
        <v>163</v>
      </c>
      <c r="G401" s="193"/>
      <c r="H401" s="196">
        <v>6</v>
      </c>
      <c r="I401" s="193"/>
      <c r="J401" s="193"/>
      <c r="K401" s="193"/>
      <c r="L401" s="197"/>
      <c r="M401" s="198"/>
      <c r="N401" s="199"/>
      <c r="O401" s="199"/>
      <c r="P401" s="199"/>
      <c r="Q401" s="199"/>
      <c r="R401" s="199"/>
      <c r="S401" s="199"/>
      <c r="T401" s="200"/>
      <c r="AT401" s="201" t="s">
        <v>141</v>
      </c>
      <c r="AU401" s="201" t="s">
        <v>82</v>
      </c>
      <c r="AV401" s="13" t="s">
        <v>82</v>
      </c>
      <c r="AW401" s="13" t="s">
        <v>32</v>
      </c>
      <c r="AX401" s="13" t="s">
        <v>80</v>
      </c>
      <c r="AY401" s="201" t="s">
        <v>130</v>
      </c>
    </row>
    <row r="402" spans="1:65" s="2" customFormat="1" ht="44.25" customHeight="1">
      <c r="A402" s="30"/>
      <c r="B402" s="31"/>
      <c r="C402" s="176" t="s">
        <v>556</v>
      </c>
      <c r="D402" s="176" t="s">
        <v>132</v>
      </c>
      <c r="E402" s="177" t="s">
        <v>557</v>
      </c>
      <c r="F402" s="178" t="s">
        <v>558</v>
      </c>
      <c r="G402" s="179" t="s">
        <v>559</v>
      </c>
      <c r="H402" s="180">
        <v>1</v>
      </c>
      <c r="I402" s="181">
        <v>71941.31</v>
      </c>
      <c r="J402" s="181">
        <f>ROUND(I402*H402,2)</f>
        <v>71941.31</v>
      </c>
      <c r="K402" s="178" t="s">
        <v>1</v>
      </c>
      <c r="L402" s="35"/>
      <c r="M402" s="182" t="s">
        <v>1</v>
      </c>
      <c r="N402" s="183" t="s">
        <v>40</v>
      </c>
      <c r="O402" s="184">
        <v>2.202</v>
      </c>
      <c r="P402" s="184">
        <f>O402*H402</f>
        <v>2.202</v>
      </c>
      <c r="Q402" s="184">
        <v>2.8558734499999999E-2</v>
      </c>
      <c r="R402" s="184">
        <f>Q402*H402</f>
        <v>2.8558734499999999E-2</v>
      </c>
      <c r="S402" s="184">
        <v>0</v>
      </c>
      <c r="T402" s="185">
        <f>S402*H402</f>
        <v>0</v>
      </c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R402" s="186" t="s">
        <v>221</v>
      </c>
      <c r="AT402" s="186" t="s">
        <v>132</v>
      </c>
      <c r="AU402" s="186" t="s">
        <v>82</v>
      </c>
      <c r="AY402" s="16" t="s">
        <v>130</v>
      </c>
      <c r="BE402" s="187">
        <f>IF(N402="základní",J402,0)</f>
        <v>71941.31</v>
      </c>
      <c r="BF402" s="187">
        <f>IF(N402="snížená",J402,0)</f>
        <v>0</v>
      </c>
      <c r="BG402" s="187">
        <f>IF(N402="zákl. přenesená",J402,0)</f>
        <v>0</v>
      </c>
      <c r="BH402" s="187">
        <f>IF(N402="sníž. přenesená",J402,0)</f>
        <v>0</v>
      </c>
      <c r="BI402" s="187">
        <f>IF(N402="nulová",J402,0)</f>
        <v>0</v>
      </c>
      <c r="BJ402" s="16" t="s">
        <v>80</v>
      </c>
      <c r="BK402" s="187">
        <f>ROUND(I402*H402,2)</f>
        <v>71941.31</v>
      </c>
      <c r="BL402" s="16" t="s">
        <v>221</v>
      </c>
      <c r="BM402" s="186" t="s">
        <v>560</v>
      </c>
    </row>
    <row r="403" spans="1:65" s="2" customFormat="1" ht="29.25">
      <c r="A403" s="30"/>
      <c r="B403" s="31"/>
      <c r="C403" s="32"/>
      <c r="D403" s="188" t="s">
        <v>139</v>
      </c>
      <c r="E403" s="32"/>
      <c r="F403" s="189" t="s">
        <v>558</v>
      </c>
      <c r="G403" s="32"/>
      <c r="H403" s="32"/>
      <c r="I403" s="32"/>
      <c r="J403" s="32"/>
      <c r="K403" s="32"/>
      <c r="L403" s="35"/>
      <c r="M403" s="190"/>
      <c r="N403" s="191"/>
      <c r="O403" s="67"/>
      <c r="P403" s="67"/>
      <c r="Q403" s="67"/>
      <c r="R403" s="67"/>
      <c r="S403" s="67"/>
      <c r="T403" s="68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T403" s="16" t="s">
        <v>139</v>
      </c>
      <c r="AU403" s="16" t="s">
        <v>82</v>
      </c>
    </row>
    <row r="404" spans="1:65" s="13" customFormat="1" ht="11.25">
      <c r="B404" s="192"/>
      <c r="C404" s="193"/>
      <c r="D404" s="188" t="s">
        <v>141</v>
      </c>
      <c r="E404" s="194" t="s">
        <v>1</v>
      </c>
      <c r="F404" s="195" t="s">
        <v>80</v>
      </c>
      <c r="G404" s="193"/>
      <c r="H404" s="196">
        <v>1</v>
      </c>
      <c r="I404" s="193"/>
      <c r="J404" s="193"/>
      <c r="K404" s="193"/>
      <c r="L404" s="197"/>
      <c r="M404" s="198"/>
      <c r="N404" s="199"/>
      <c r="O404" s="199"/>
      <c r="P404" s="199"/>
      <c r="Q404" s="199"/>
      <c r="R404" s="199"/>
      <c r="S404" s="199"/>
      <c r="T404" s="200"/>
      <c r="AT404" s="201" t="s">
        <v>141</v>
      </c>
      <c r="AU404" s="201" t="s">
        <v>82</v>
      </c>
      <c r="AV404" s="13" t="s">
        <v>82</v>
      </c>
      <c r="AW404" s="13" t="s">
        <v>32</v>
      </c>
      <c r="AX404" s="13" t="s">
        <v>80</v>
      </c>
      <c r="AY404" s="201" t="s">
        <v>130</v>
      </c>
    </row>
    <row r="405" spans="1:65" s="12" customFormat="1" ht="22.9" customHeight="1">
      <c r="B405" s="161"/>
      <c r="C405" s="162"/>
      <c r="D405" s="163" t="s">
        <v>74</v>
      </c>
      <c r="E405" s="174" t="s">
        <v>184</v>
      </c>
      <c r="F405" s="174" t="s">
        <v>561</v>
      </c>
      <c r="G405" s="162"/>
      <c r="H405" s="162"/>
      <c r="I405" s="162"/>
      <c r="J405" s="175">
        <f>BK405</f>
        <v>5158.4800000000005</v>
      </c>
      <c r="K405" s="162"/>
      <c r="L405" s="166"/>
      <c r="M405" s="167"/>
      <c r="N405" s="168"/>
      <c r="O405" s="168"/>
      <c r="P405" s="169">
        <f>SUM(P406:P417)</f>
        <v>4.7759999999999998</v>
      </c>
      <c r="Q405" s="168"/>
      <c r="R405" s="169">
        <f>SUM(R406:R417)</f>
        <v>1.7528000000000001E-3</v>
      </c>
      <c r="S405" s="168"/>
      <c r="T405" s="170">
        <f>SUM(T406:T417)</f>
        <v>3.44E-2</v>
      </c>
      <c r="AR405" s="171" t="s">
        <v>80</v>
      </c>
      <c r="AT405" s="172" t="s">
        <v>74</v>
      </c>
      <c r="AU405" s="172" t="s">
        <v>80</v>
      </c>
      <c r="AY405" s="171" t="s">
        <v>130</v>
      </c>
      <c r="BK405" s="173">
        <f>SUM(BK406:BK417)</f>
        <v>5158.4800000000005</v>
      </c>
    </row>
    <row r="406" spans="1:65" s="2" customFormat="1" ht="24.2" customHeight="1">
      <c r="A406" s="30"/>
      <c r="B406" s="31"/>
      <c r="C406" s="176" t="s">
        <v>562</v>
      </c>
      <c r="D406" s="176" t="s">
        <v>132</v>
      </c>
      <c r="E406" s="177" t="s">
        <v>563</v>
      </c>
      <c r="F406" s="178" t="s">
        <v>564</v>
      </c>
      <c r="G406" s="179" t="s">
        <v>150</v>
      </c>
      <c r="H406" s="180">
        <v>0.4</v>
      </c>
      <c r="I406" s="181">
        <v>3275.38</v>
      </c>
      <c r="J406" s="181">
        <f>ROUND(I406*H406,2)</f>
        <v>1310.1500000000001</v>
      </c>
      <c r="K406" s="178" t="s">
        <v>136</v>
      </c>
      <c r="L406" s="35"/>
      <c r="M406" s="182" t="s">
        <v>1</v>
      </c>
      <c r="N406" s="183" t="s">
        <v>40</v>
      </c>
      <c r="O406" s="184">
        <v>1.5</v>
      </c>
      <c r="P406" s="184">
        <f>O406*H406</f>
        <v>0.60000000000000009</v>
      </c>
      <c r="Q406" s="184">
        <v>1.225E-3</v>
      </c>
      <c r="R406" s="184">
        <f>Q406*H406</f>
        <v>4.8999999999999998E-4</v>
      </c>
      <c r="S406" s="184">
        <v>1.7000000000000001E-2</v>
      </c>
      <c r="T406" s="185">
        <f>S406*H406</f>
        <v>6.8000000000000005E-3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86" t="s">
        <v>137</v>
      </c>
      <c r="AT406" s="186" t="s">
        <v>132</v>
      </c>
      <c r="AU406" s="186" t="s">
        <v>82</v>
      </c>
      <c r="AY406" s="16" t="s">
        <v>130</v>
      </c>
      <c r="BE406" s="187">
        <f>IF(N406="základní",J406,0)</f>
        <v>1310.1500000000001</v>
      </c>
      <c r="BF406" s="187">
        <f>IF(N406="snížená",J406,0)</f>
        <v>0</v>
      </c>
      <c r="BG406" s="187">
        <f>IF(N406="zákl. přenesená",J406,0)</f>
        <v>0</v>
      </c>
      <c r="BH406" s="187">
        <f>IF(N406="sníž. přenesená",J406,0)</f>
        <v>0</v>
      </c>
      <c r="BI406" s="187">
        <f>IF(N406="nulová",J406,0)</f>
        <v>0</v>
      </c>
      <c r="BJ406" s="16" t="s">
        <v>80</v>
      </c>
      <c r="BK406" s="187">
        <f>ROUND(I406*H406,2)</f>
        <v>1310.1500000000001</v>
      </c>
      <c r="BL406" s="16" t="s">
        <v>137</v>
      </c>
      <c r="BM406" s="186" t="s">
        <v>565</v>
      </c>
    </row>
    <row r="407" spans="1:65" s="2" customFormat="1" ht="29.25">
      <c r="A407" s="30"/>
      <c r="B407" s="31"/>
      <c r="C407" s="32"/>
      <c r="D407" s="188" t="s">
        <v>139</v>
      </c>
      <c r="E407" s="32"/>
      <c r="F407" s="189" t="s">
        <v>566</v>
      </c>
      <c r="G407" s="32"/>
      <c r="H407" s="32"/>
      <c r="I407" s="32"/>
      <c r="J407" s="32"/>
      <c r="K407" s="32"/>
      <c r="L407" s="35"/>
      <c r="M407" s="190"/>
      <c r="N407" s="191"/>
      <c r="O407" s="67"/>
      <c r="P407" s="67"/>
      <c r="Q407" s="67"/>
      <c r="R407" s="67"/>
      <c r="S407" s="67"/>
      <c r="T407" s="68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T407" s="16" t="s">
        <v>139</v>
      </c>
      <c r="AU407" s="16" t="s">
        <v>82</v>
      </c>
    </row>
    <row r="408" spans="1:65" s="13" customFormat="1" ht="11.25">
      <c r="B408" s="192"/>
      <c r="C408" s="193"/>
      <c r="D408" s="188" t="s">
        <v>141</v>
      </c>
      <c r="E408" s="194" t="s">
        <v>1</v>
      </c>
      <c r="F408" s="195" t="s">
        <v>567</v>
      </c>
      <c r="G408" s="193"/>
      <c r="H408" s="196">
        <v>0.4</v>
      </c>
      <c r="I408" s="193"/>
      <c r="J408" s="193"/>
      <c r="K408" s="193"/>
      <c r="L408" s="197"/>
      <c r="M408" s="198"/>
      <c r="N408" s="199"/>
      <c r="O408" s="199"/>
      <c r="P408" s="199"/>
      <c r="Q408" s="199"/>
      <c r="R408" s="199"/>
      <c r="S408" s="199"/>
      <c r="T408" s="200"/>
      <c r="AT408" s="201" t="s">
        <v>141</v>
      </c>
      <c r="AU408" s="201" t="s">
        <v>82</v>
      </c>
      <c r="AV408" s="13" t="s">
        <v>82</v>
      </c>
      <c r="AW408" s="13" t="s">
        <v>32</v>
      </c>
      <c r="AX408" s="13" t="s">
        <v>80</v>
      </c>
      <c r="AY408" s="201" t="s">
        <v>130</v>
      </c>
    </row>
    <row r="409" spans="1:65" s="2" customFormat="1" ht="24.2" customHeight="1">
      <c r="A409" s="30"/>
      <c r="B409" s="31"/>
      <c r="C409" s="176" t="s">
        <v>568</v>
      </c>
      <c r="D409" s="176" t="s">
        <v>132</v>
      </c>
      <c r="E409" s="177" t="s">
        <v>569</v>
      </c>
      <c r="F409" s="178" t="s">
        <v>570</v>
      </c>
      <c r="G409" s="179" t="s">
        <v>150</v>
      </c>
      <c r="H409" s="180">
        <v>0.4</v>
      </c>
      <c r="I409" s="181">
        <v>6382.97</v>
      </c>
      <c r="J409" s="181">
        <f>ROUND(I409*H409,2)</f>
        <v>2553.19</v>
      </c>
      <c r="K409" s="178" t="s">
        <v>136</v>
      </c>
      <c r="L409" s="35"/>
      <c r="M409" s="182" t="s">
        <v>1</v>
      </c>
      <c r="N409" s="183" t="s">
        <v>40</v>
      </c>
      <c r="O409" s="184">
        <v>3.2</v>
      </c>
      <c r="P409" s="184">
        <f>O409*H409</f>
        <v>1.2800000000000002</v>
      </c>
      <c r="Q409" s="184">
        <v>3.1570000000000001E-3</v>
      </c>
      <c r="R409" s="184">
        <f>Q409*H409</f>
        <v>1.2628000000000001E-3</v>
      </c>
      <c r="S409" s="184">
        <v>6.9000000000000006E-2</v>
      </c>
      <c r="T409" s="185">
        <f>S409*H409</f>
        <v>2.7600000000000003E-2</v>
      </c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R409" s="186" t="s">
        <v>137</v>
      </c>
      <c r="AT409" s="186" t="s">
        <v>132</v>
      </c>
      <c r="AU409" s="186" t="s">
        <v>82</v>
      </c>
      <c r="AY409" s="16" t="s">
        <v>130</v>
      </c>
      <c r="BE409" s="187">
        <f>IF(N409="základní",J409,0)</f>
        <v>2553.19</v>
      </c>
      <c r="BF409" s="187">
        <f>IF(N409="snížená",J409,0)</f>
        <v>0</v>
      </c>
      <c r="BG409" s="187">
        <f>IF(N409="zákl. přenesená",J409,0)</f>
        <v>0</v>
      </c>
      <c r="BH409" s="187">
        <f>IF(N409="sníž. přenesená",J409,0)</f>
        <v>0</v>
      </c>
      <c r="BI409" s="187">
        <f>IF(N409="nulová",J409,0)</f>
        <v>0</v>
      </c>
      <c r="BJ409" s="16" t="s">
        <v>80</v>
      </c>
      <c r="BK409" s="187">
        <f>ROUND(I409*H409,2)</f>
        <v>2553.19</v>
      </c>
      <c r="BL409" s="16" t="s">
        <v>137</v>
      </c>
      <c r="BM409" s="186" t="s">
        <v>571</v>
      </c>
    </row>
    <row r="410" spans="1:65" s="2" customFormat="1" ht="29.25">
      <c r="A410" s="30"/>
      <c r="B410" s="31"/>
      <c r="C410" s="32"/>
      <c r="D410" s="188" t="s">
        <v>139</v>
      </c>
      <c r="E410" s="32"/>
      <c r="F410" s="189" t="s">
        <v>572</v>
      </c>
      <c r="G410" s="32"/>
      <c r="H410" s="32"/>
      <c r="I410" s="32"/>
      <c r="J410" s="32"/>
      <c r="K410" s="32"/>
      <c r="L410" s="35"/>
      <c r="M410" s="190"/>
      <c r="N410" s="191"/>
      <c r="O410" s="67"/>
      <c r="P410" s="67"/>
      <c r="Q410" s="67"/>
      <c r="R410" s="67"/>
      <c r="S410" s="67"/>
      <c r="T410" s="68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T410" s="16" t="s">
        <v>139</v>
      </c>
      <c r="AU410" s="16" t="s">
        <v>82</v>
      </c>
    </row>
    <row r="411" spans="1:65" s="13" customFormat="1" ht="11.25">
      <c r="B411" s="192"/>
      <c r="C411" s="193"/>
      <c r="D411" s="188" t="s">
        <v>141</v>
      </c>
      <c r="E411" s="194" t="s">
        <v>1</v>
      </c>
      <c r="F411" s="195" t="s">
        <v>567</v>
      </c>
      <c r="G411" s="193"/>
      <c r="H411" s="196">
        <v>0.4</v>
      </c>
      <c r="I411" s="193"/>
      <c r="J411" s="193"/>
      <c r="K411" s="193"/>
      <c r="L411" s="197"/>
      <c r="M411" s="198"/>
      <c r="N411" s="199"/>
      <c r="O411" s="199"/>
      <c r="P411" s="199"/>
      <c r="Q411" s="199"/>
      <c r="R411" s="199"/>
      <c r="S411" s="199"/>
      <c r="T411" s="200"/>
      <c r="AT411" s="201" t="s">
        <v>141</v>
      </c>
      <c r="AU411" s="201" t="s">
        <v>82</v>
      </c>
      <c r="AV411" s="13" t="s">
        <v>82</v>
      </c>
      <c r="AW411" s="13" t="s">
        <v>32</v>
      </c>
      <c r="AX411" s="13" t="s">
        <v>80</v>
      </c>
      <c r="AY411" s="201" t="s">
        <v>130</v>
      </c>
    </row>
    <row r="412" spans="1:65" s="2" customFormat="1" ht="24.2" customHeight="1">
      <c r="A412" s="30"/>
      <c r="B412" s="31"/>
      <c r="C412" s="176" t="s">
        <v>573</v>
      </c>
      <c r="D412" s="176" t="s">
        <v>132</v>
      </c>
      <c r="E412" s="177" t="s">
        <v>574</v>
      </c>
      <c r="F412" s="178" t="s">
        <v>575</v>
      </c>
      <c r="G412" s="179" t="s">
        <v>374</v>
      </c>
      <c r="H412" s="180">
        <v>2</v>
      </c>
      <c r="I412" s="181">
        <v>148.75</v>
      </c>
      <c r="J412" s="181">
        <f>ROUND(I412*H412,2)</f>
        <v>297.5</v>
      </c>
      <c r="K412" s="178" t="s">
        <v>136</v>
      </c>
      <c r="L412" s="35"/>
      <c r="M412" s="182" t="s">
        <v>1</v>
      </c>
      <c r="N412" s="183" t="s">
        <v>40</v>
      </c>
      <c r="O412" s="184">
        <v>0.26400000000000001</v>
      </c>
      <c r="P412" s="184">
        <f>O412*H412</f>
        <v>0.52800000000000002</v>
      </c>
      <c r="Q412" s="184">
        <v>0</v>
      </c>
      <c r="R412" s="184">
        <f>Q412*H412</f>
        <v>0</v>
      </c>
      <c r="S412" s="184">
        <v>0</v>
      </c>
      <c r="T412" s="185">
        <f>S412*H412</f>
        <v>0</v>
      </c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R412" s="186" t="s">
        <v>479</v>
      </c>
      <c r="AT412" s="186" t="s">
        <v>132</v>
      </c>
      <c r="AU412" s="186" t="s">
        <v>82</v>
      </c>
      <c r="AY412" s="16" t="s">
        <v>130</v>
      </c>
      <c r="BE412" s="187">
        <f>IF(N412="základní",J412,0)</f>
        <v>297.5</v>
      </c>
      <c r="BF412" s="187">
        <f>IF(N412="snížená",J412,0)</f>
        <v>0</v>
      </c>
      <c r="BG412" s="187">
        <f>IF(N412="zákl. přenesená",J412,0)</f>
        <v>0</v>
      </c>
      <c r="BH412" s="187">
        <f>IF(N412="sníž. přenesená",J412,0)</f>
        <v>0</v>
      </c>
      <c r="BI412" s="187">
        <f>IF(N412="nulová",J412,0)</f>
        <v>0</v>
      </c>
      <c r="BJ412" s="16" t="s">
        <v>80</v>
      </c>
      <c r="BK412" s="187">
        <f>ROUND(I412*H412,2)</f>
        <v>297.5</v>
      </c>
      <c r="BL412" s="16" t="s">
        <v>479</v>
      </c>
      <c r="BM412" s="186" t="s">
        <v>576</v>
      </c>
    </row>
    <row r="413" spans="1:65" s="2" customFormat="1" ht="11.25">
      <c r="A413" s="30"/>
      <c r="B413" s="31"/>
      <c r="C413" s="32"/>
      <c r="D413" s="188" t="s">
        <v>139</v>
      </c>
      <c r="E413" s="32"/>
      <c r="F413" s="189" t="s">
        <v>577</v>
      </c>
      <c r="G413" s="32"/>
      <c r="H413" s="32"/>
      <c r="I413" s="32"/>
      <c r="J413" s="32"/>
      <c r="K413" s="32"/>
      <c r="L413" s="35"/>
      <c r="M413" s="190"/>
      <c r="N413" s="191"/>
      <c r="O413" s="67"/>
      <c r="P413" s="67"/>
      <c r="Q413" s="67"/>
      <c r="R413" s="67"/>
      <c r="S413" s="67"/>
      <c r="T413" s="68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T413" s="16" t="s">
        <v>139</v>
      </c>
      <c r="AU413" s="16" t="s">
        <v>82</v>
      </c>
    </row>
    <row r="414" spans="1:65" s="13" customFormat="1" ht="11.25">
      <c r="B414" s="192"/>
      <c r="C414" s="193"/>
      <c r="D414" s="188" t="s">
        <v>141</v>
      </c>
      <c r="E414" s="194" t="s">
        <v>1</v>
      </c>
      <c r="F414" s="195" t="s">
        <v>82</v>
      </c>
      <c r="G414" s="193"/>
      <c r="H414" s="196">
        <v>2</v>
      </c>
      <c r="I414" s="193"/>
      <c r="J414" s="193"/>
      <c r="K414" s="193"/>
      <c r="L414" s="197"/>
      <c r="M414" s="198"/>
      <c r="N414" s="199"/>
      <c r="O414" s="199"/>
      <c r="P414" s="199"/>
      <c r="Q414" s="199"/>
      <c r="R414" s="199"/>
      <c r="S414" s="199"/>
      <c r="T414" s="200"/>
      <c r="AT414" s="201" t="s">
        <v>141</v>
      </c>
      <c r="AU414" s="201" t="s">
        <v>82</v>
      </c>
      <c r="AV414" s="13" t="s">
        <v>82</v>
      </c>
      <c r="AW414" s="13" t="s">
        <v>32</v>
      </c>
      <c r="AX414" s="13" t="s">
        <v>80</v>
      </c>
      <c r="AY414" s="201" t="s">
        <v>130</v>
      </c>
    </row>
    <row r="415" spans="1:65" s="2" customFormat="1" ht="16.5" customHeight="1">
      <c r="A415" s="30"/>
      <c r="B415" s="31"/>
      <c r="C415" s="176" t="s">
        <v>578</v>
      </c>
      <c r="D415" s="176" t="s">
        <v>132</v>
      </c>
      <c r="E415" s="177" t="s">
        <v>579</v>
      </c>
      <c r="F415" s="178" t="s">
        <v>580</v>
      </c>
      <c r="G415" s="179" t="s">
        <v>374</v>
      </c>
      <c r="H415" s="180">
        <v>4</v>
      </c>
      <c r="I415" s="181">
        <v>249.41</v>
      </c>
      <c r="J415" s="181">
        <f>ROUND(I415*H415,2)</f>
        <v>997.64</v>
      </c>
      <c r="K415" s="178" t="s">
        <v>136</v>
      </c>
      <c r="L415" s="35"/>
      <c r="M415" s="182" t="s">
        <v>1</v>
      </c>
      <c r="N415" s="183" t="s">
        <v>40</v>
      </c>
      <c r="O415" s="184">
        <v>0.59199999999999997</v>
      </c>
      <c r="P415" s="184">
        <f>O415*H415</f>
        <v>2.3679999999999999</v>
      </c>
      <c r="Q415" s="184">
        <v>0</v>
      </c>
      <c r="R415" s="184">
        <f>Q415*H415</f>
        <v>0</v>
      </c>
      <c r="S415" s="184">
        <v>0</v>
      </c>
      <c r="T415" s="185">
        <f>S415*H415</f>
        <v>0</v>
      </c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R415" s="186" t="s">
        <v>221</v>
      </c>
      <c r="AT415" s="186" t="s">
        <v>132</v>
      </c>
      <c r="AU415" s="186" t="s">
        <v>82</v>
      </c>
      <c r="AY415" s="16" t="s">
        <v>130</v>
      </c>
      <c r="BE415" s="187">
        <f>IF(N415="základní",J415,0)</f>
        <v>997.64</v>
      </c>
      <c r="BF415" s="187">
        <f>IF(N415="snížená",J415,0)</f>
        <v>0</v>
      </c>
      <c r="BG415" s="187">
        <f>IF(N415="zákl. přenesená",J415,0)</f>
        <v>0</v>
      </c>
      <c r="BH415" s="187">
        <f>IF(N415="sníž. přenesená",J415,0)</f>
        <v>0</v>
      </c>
      <c r="BI415" s="187">
        <f>IF(N415="nulová",J415,0)</f>
        <v>0</v>
      </c>
      <c r="BJ415" s="16" t="s">
        <v>80</v>
      </c>
      <c r="BK415" s="187">
        <f>ROUND(I415*H415,2)</f>
        <v>997.64</v>
      </c>
      <c r="BL415" s="16" t="s">
        <v>221</v>
      </c>
      <c r="BM415" s="186" t="s">
        <v>581</v>
      </c>
    </row>
    <row r="416" spans="1:65" s="2" customFormat="1" ht="19.5">
      <c r="A416" s="30"/>
      <c r="B416" s="31"/>
      <c r="C416" s="32"/>
      <c r="D416" s="188" t="s">
        <v>139</v>
      </c>
      <c r="E416" s="32"/>
      <c r="F416" s="189" t="s">
        <v>582</v>
      </c>
      <c r="G416" s="32"/>
      <c r="H416" s="32"/>
      <c r="I416" s="32"/>
      <c r="J416" s="32"/>
      <c r="K416" s="32"/>
      <c r="L416" s="35"/>
      <c r="M416" s="190"/>
      <c r="N416" s="191"/>
      <c r="O416" s="67"/>
      <c r="P416" s="67"/>
      <c r="Q416" s="67"/>
      <c r="R416" s="67"/>
      <c r="S416" s="67"/>
      <c r="T416" s="68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T416" s="16" t="s">
        <v>139</v>
      </c>
      <c r="AU416" s="16" t="s">
        <v>82</v>
      </c>
    </row>
    <row r="417" spans="1:65" s="13" customFormat="1" ht="11.25">
      <c r="B417" s="192"/>
      <c r="C417" s="193"/>
      <c r="D417" s="188" t="s">
        <v>141</v>
      </c>
      <c r="E417" s="194" t="s">
        <v>1</v>
      </c>
      <c r="F417" s="195" t="s">
        <v>583</v>
      </c>
      <c r="G417" s="193"/>
      <c r="H417" s="196">
        <v>4</v>
      </c>
      <c r="I417" s="193"/>
      <c r="J417" s="193"/>
      <c r="K417" s="193"/>
      <c r="L417" s="197"/>
      <c r="M417" s="198"/>
      <c r="N417" s="199"/>
      <c r="O417" s="199"/>
      <c r="P417" s="199"/>
      <c r="Q417" s="199"/>
      <c r="R417" s="199"/>
      <c r="S417" s="199"/>
      <c r="T417" s="200"/>
      <c r="AT417" s="201" t="s">
        <v>141</v>
      </c>
      <c r="AU417" s="201" t="s">
        <v>82</v>
      </c>
      <c r="AV417" s="13" t="s">
        <v>82</v>
      </c>
      <c r="AW417" s="13" t="s">
        <v>32</v>
      </c>
      <c r="AX417" s="13" t="s">
        <v>80</v>
      </c>
      <c r="AY417" s="201" t="s">
        <v>130</v>
      </c>
    </row>
    <row r="418" spans="1:65" s="12" customFormat="1" ht="22.9" customHeight="1">
      <c r="B418" s="161"/>
      <c r="C418" s="162"/>
      <c r="D418" s="163" t="s">
        <v>74</v>
      </c>
      <c r="E418" s="174" t="s">
        <v>584</v>
      </c>
      <c r="F418" s="174" t="s">
        <v>585</v>
      </c>
      <c r="G418" s="162"/>
      <c r="H418" s="162"/>
      <c r="I418" s="162"/>
      <c r="J418" s="175">
        <f>BK418</f>
        <v>14229.6</v>
      </c>
      <c r="K418" s="162"/>
      <c r="L418" s="166"/>
      <c r="M418" s="167"/>
      <c r="N418" s="168"/>
      <c r="O418" s="168"/>
      <c r="P418" s="169">
        <f>SUM(P419:P421)</f>
        <v>0</v>
      </c>
      <c r="Q418" s="168"/>
      <c r="R418" s="169">
        <f>SUM(R419:R421)</f>
        <v>0</v>
      </c>
      <c r="S418" s="168"/>
      <c r="T418" s="170">
        <f>SUM(T419:T421)</f>
        <v>0</v>
      </c>
      <c r="AR418" s="171" t="s">
        <v>80</v>
      </c>
      <c r="AT418" s="172" t="s">
        <v>74</v>
      </c>
      <c r="AU418" s="172" t="s">
        <v>80</v>
      </c>
      <c r="AY418" s="171" t="s">
        <v>130</v>
      </c>
      <c r="BK418" s="173">
        <f>SUM(BK419:BK421)</f>
        <v>14229.6</v>
      </c>
    </row>
    <row r="419" spans="1:65" s="2" customFormat="1" ht="33" customHeight="1">
      <c r="A419" s="30"/>
      <c r="B419" s="31"/>
      <c r="C419" s="176" t="s">
        <v>586</v>
      </c>
      <c r="D419" s="176" t="s">
        <v>132</v>
      </c>
      <c r="E419" s="177" t="s">
        <v>587</v>
      </c>
      <c r="F419" s="178" t="s">
        <v>588</v>
      </c>
      <c r="G419" s="179" t="s">
        <v>258</v>
      </c>
      <c r="H419" s="180">
        <v>6.16</v>
      </c>
      <c r="I419" s="181">
        <v>2310</v>
      </c>
      <c r="J419" s="181">
        <f>ROUND(I419*H419,2)</f>
        <v>14229.6</v>
      </c>
      <c r="K419" s="178" t="s">
        <v>136</v>
      </c>
      <c r="L419" s="35"/>
      <c r="M419" s="182" t="s">
        <v>1</v>
      </c>
      <c r="N419" s="183" t="s">
        <v>40</v>
      </c>
      <c r="O419" s="184">
        <v>0</v>
      </c>
      <c r="P419" s="184">
        <f>O419*H419</f>
        <v>0</v>
      </c>
      <c r="Q419" s="184">
        <v>0</v>
      </c>
      <c r="R419" s="184">
        <f>Q419*H419</f>
        <v>0</v>
      </c>
      <c r="S419" s="184">
        <v>0</v>
      </c>
      <c r="T419" s="185">
        <f>S419*H419</f>
        <v>0</v>
      </c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R419" s="186" t="s">
        <v>137</v>
      </c>
      <c r="AT419" s="186" t="s">
        <v>132</v>
      </c>
      <c r="AU419" s="186" t="s">
        <v>82</v>
      </c>
      <c r="AY419" s="16" t="s">
        <v>130</v>
      </c>
      <c r="BE419" s="187">
        <f>IF(N419="základní",J419,0)</f>
        <v>14229.6</v>
      </c>
      <c r="BF419" s="187">
        <f>IF(N419="snížená",J419,0)</f>
        <v>0</v>
      </c>
      <c r="BG419" s="187">
        <f>IF(N419="zákl. přenesená",J419,0)</f>
        <v>0</v>
      </c>
      <c r="BH419" s="187">
        <f>IF(N419="sníž. přenesená",J419,0)</f>
        <v>0</v>
      </c>
      <c r="BI419" s="187">
        <f>IF(N419="nulová",J419,0)</f>
        <v>0</v>
      </c>
      <c r="BJ419" s="16" t="s">
        <v>80</v>
      </c>
      <c r="BK419" s="187">
        <f>ROUND(I419*H419,2)</f>
        <v>14229.6</v>
      </c>
      <c r="BL419" s="16" t="s">
        <v>137</v>
      </c>
      <c r="BM419" s="186" t="s">
        <v>589</v>
      </c>
    </row>
    <row r="420" spans="1:65" s="2" customFormat="1" ht="29.25">
      <c r="A420" s="30"/>
      <c r="B420" s="31"/>
      <c r="C420" s="32"/>
      <c r="D420" s="188" t="s">
        <v>139</v>
      </c>
      <c r="E420" s="32"/>
      <c r="F420" s="189" t="s">
        <v>590</v>
      </c>
      <c r="G420" s="32"/>
      <c r="H420" s="32"/>
      <c r="I420" s="32"/>
      <c r="J420" s="32"/>
      <c r="K420" s="32"/>
      <c r="L420" s="35"/>
      <c r="M420" s="190"/>
      <c r="N420" s="191"/>
      <c r="O420" s="67"/>
      <c r="P420" s="67"/>
      <c r="Q420" s="67"/>
      <c r="R420" s="67"/>
      <c r="S420" s="67"/>
      <c r="T420" s="68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T420" s="16" t="s">
        <v>139</v>
      </c>
      <c r="AU420" s="16" t="s">
        <v>82</v>
      </c>
    </row>
    <row r="421" spans="1:65" s="13" customFormat="1" ht="11.25">
      <c r="B421" s="192"/>
      <c r="C421" s="193"/>
      <c r="D421" s="188" t="s">
        <v>141</v>
      </c>
      <c r="E421" s="194" t="s">
        <v>1</v>
      </c>
      <c r="F421" s="195" t="s">
        <v>591</v>
      </c>
      <c r="G421" s="193"/>
      <c r="H421" s="196">
        <v>6.16</v>
      </c>
      <c r="I421" s="193"/>
      <c r="J421" s="193"/>
      <c r="K421" s="193"/>
      <c r="L421" s="197"/>
      <c r="M421" s="198"/>
      <c r="N421" s="199"/>
      <c r="O421" s="199"/>
      <c r="P421" s="199"/>
      <c r="Q421" s="199"/>
      <c r="R421" s="199"/>
      <c r="S421" s="199"/>
      <c r="T421" s="200"/>
      <c r="AT421" s="201" t="s">
        <v>141</v>
      </c>
      <c r="AU421" s="201" t="s">
        <v>82</v>
      </c>
      <c r="AV421" s="13" t="s">
        <v>82</v>
      </c>
      <c r="AW421" s="13" t="s">
        <v>32</v>
      </c>
      <c r="AX421" s="13" t="s">
        <v>80</v>
      </c>
      <c r="AY421" s="201" t="s">
        <v>130</v>
      </c>
    </row>
    <row r="422" spans="1:65" s="12" customFormat="1" ht="22.9" customHeight="1">
      <c r="B422" s="161"/>
      <c r="C422" s="162"/>
      <c r="D422" s="163" t="s">
        <v>74</v>
      </c>
      <c r="E422" s="174" t="s">
        <v>592</v>
      </c>
      <c r="F422" s="174" t="s">
        <v>593</v>
      </c>
      <c r="G422" s="162"/>
      <c r="H422" s="162"/>
      <c r="I422" s="162"/>
      <c r="J422" s="175">
        <f>BK422</f>
        <v>70175.990000000005</v>
      </c>
      <c r="K422" s="162"/>
      <c r="L422" s="166"/>
      <c r="M422" s="167"/>
      <c r="N422" s="168"/>
      <c r="O422" s="168"/>
      <c r="P422" s="169">
        <f>SUM(P423:P424)</f>
        <v>101.50534799999998</v>
      </c>
      <c r="Q422" s="168"/>
      <c r="R422" s="169">
        <f>SUM(R423:R424)</f>
        <v>0</v>
      </c>
      <c r="S422" s="168"/>
      <c r="T422" s="170">
        <f>SUM(T423:T424)</f>
        <v>0</v>
      </c>
      <c r="AR422" s="171" t="s">
        <v>80</v>
      </c>
      <c r="AT422" s="172" t="s">
        <v>74</v>
      </c>
      <c r="AU422" s="172" t="s">
        <v>80</v>
      </c>
      <c r="AY422" s="171" t="s">
        <v>130</v>
      </c>
      <c r="BK422" s="173">
        <f>SUM(BK423:BK424)</f>
        <v>70175.990000000005</v>
      </c>
    </row>
    <row r="423" spans="1:65" s="2" customFormat="1" ht="24.2" customHeight="1">
      <c r="A423" s="30"/>
      <c r="B423" s="31"/>
      <c r="C423" s="176" t="s">
        <v>594</v>
      </c>
      <c r="D423" s="176" t="s">
        <v>132</v>
      </c>
      <c r="E423" s="177" t="s">
        <v>595</v>
      </c>
      <c r="F423" s="178" t="s">
        <v>596</v>
      </c>
      <c r="G423" s="179" t="s">
        <v>258</v>
      </c>
      <c r="H423" s="180">
        <v>122.59099999999999</v>
      </c>
      <c r="I423" s="181">
        <v>572.44000000000005</v>
      </c>
      <c r="J423" s="181">
        <f>ROUND(I423*H423,2)</f>
        <v>70175.990000000005</v>
      </c>
      <c r="K423" s="178" t="s">
        <v>136</v>
      </c>
      <c r="L423" s="35"/>
      <c r="M423" s="182" t="s">
        <v>1</v>
      </c>
      <c r="N423" s="183" t="s">
        <v>40</v>
      </c>
      <c r="O423" s="184">
        <v>0.82799999999999996</v>
      </c>
      <c r="P423" s="184">
        <f>O423*H423</f>
        <v>101.50534799999998</v>
      </c>
      <c r="Q423" s="184">
        <v>0</v>
      </c>
      <c r="R423" s="184">
        <f>Q423*H423</f>
        <v>0</v>
      </c>
      <c r="S423" s="184">
        <v>0</v>
      </c>
      <c r="T423" s="185">
        <f>S423*H423</f>
        <v>0</v>
      </c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R423" s="186" t="s">
        <v>137</v>
      </c>
      <c r="AT423" s="186" t="s">
        <v>132</v>
      </c>
      <c r="AU423" s="186" t="s">
        <v>82</v>
      </c>
      <c r="AY423" s="16" t="s">
        <v>130</v>
      </c>
      <c r="BE423" s="187">
        <f>IF(N423="základní",J423,0)</f>
        <v>70175.990000000005</v>
      </c>
      <c r="BF423" s="187">
        <f>IF(N423="snížená",J423,0)</f>
        <v>0</v>
      </c>
      <c r="BG423" s="187">
        <f>IF(N423="zákl. přenesená",J423,0)</f>
        <v>0</v>
      </c>
      <c r="BH423" s="187">
        <f>IF(N423="sníž. přenesená",J423,0)</f>
        <v>0</v>
      </c>
      <c r="BI423" s="187">
        <f>IF(N423="nulová",J423,0)</f>
        <v>0</v>
      </c>
      <c r="BJ423" s="16" t="s">
        <v>80</v>
      </c>
      <c r="BK423" s="187">
        <f>ROUND(I423*H423,2)</f>
        <v>70175.990000000005</v>
      </c>
      <c r="BL423" s="16" t="s">
        <v>137</v>
      </c>
      <c r="BM423" s="186" t="s">
        <v>597</v>
      </c>
    </row>
    <row r="424" spans="1:65" s="2" customFormat="1" ht="29.25">
      <c r="A424" s="30"/>
      <c r="B424" s="31"/>
      <c r="C424" s="32"/>
      <c r="D424" s="188" t="s">
        <v>139</v>
      </c>
      <c r="E424" s="32"/>
      <c r="F424" s="189" t="s">
        <v>598</v>
      </c>
      <c r="G424" s="32"/>
      <c r="H424" s="32"/>
      <c r="I424" s="32"/>
      <c r="J424" s="32"/>
      <c r="K424" s="32"/>
      <c r="L424" s="35"/>
      <c r="M424" s="190"/>
      <c r="N424" s="191"/>
      <c r="O424" s="67"/>
      <c r="P424" s="67"/>
      <c r="Q424" s="67"/>
      <c r="R424" s="67"/>
      <c r="S424" s="67"/>
      <c r="T424" s="68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T424" s="16" t="s">
        <v>139</v>
      </c>
      <c r="AU424" s="16" t="s">
        <v>82</v>
      </c>
    </row>
    <row r="425" spans="1:65" s="12" customFormat="1" ht="25.9" customHeight="1">
      <c r="B425" s="161"/>
      <c r="C425" s="162"/>
      <c r="D425" s="163" t="s">
        <v>74</v>
      </c>
      <c r="E425" s="164" t="s">
        <v>599</v>
      </c>
      <c r="F425" s="164" t="s">
        <v>600</v>
      </c>
      <c r="G425" s="162"/>
      <c r="H425" s="162"/>
      <c r="I425" s="162"/>
      <c r="J425" s="165">
        <f>BK425</f>
        <v>114792.82</v>
      </c>
      <c r="K425" s="162"/>
      <c r="L425" s="166"/>
      <c r="M425" s="167"/>
      <c r="N425" s="168"/>
      <c r="O425" s="168"/>
      <c r="P425" s="169">
        <f>P426+P447+P459+P488+P501+P544+P579+P595</f>
        <v>77.477879999999999</v>
      </c>
      <c r="Q425" s="168"/>
      <c r="R425" s="169">
        <f>R426+R447+R459+R488+R501+R544+R579+R595</f>
        <v>2.2658330115059999</v>
      </c>
      <c r="S425" s="168"/>
      <c r="T425" s="170">
        <f>T426+T447+T459+T488+T501+T544+T579+T595</f>
        <v>0</v>
      </c>
      <c r="AR425" s="171" t="s">
        <v>82</v>
      </c>
      <c r="AT425" s="172" t="s">
        <v>74</v>
      </c>
      <c r="AU425" s="172" t="s">
        <v>75</v>
      </c>
      <c r="AY425" s="171" t="s">
        <v>130</v>
      </c>
      <c r="BK425" s="173">
        <f>BK426+BK447+BK459+BK488+BK501+BK544+BK579+BK595</f>
        <v>114792.82</v>
      </c>
    </row>
    <row r="426" spans="1:65" s="12" customFormat="1" ht="22.9" customHeight="1">
      <c r="B426" s="161"/>
      <c r="C426" s="162"/>
      <c r="D426" s="163" t="s">
        <v>74</v>
      </c>
      <c r="E426" s="174" t="s">
        <v>601</v>
      </c>
      <c r="F426" s="174" t="s">
        <v>602</v>
      </c>
      <c r="G426" s="162"/>
      <c r="H426" s="162"/>
      <c r="I426" s="162"/>
      <c r="J426" s="175">
        <f>BK426</f>
        <v>8687.4699999999993</v>
      </c>
      <c r="K426" s="162"/>
      <c r="L426" s="166"/>
      <c r="M426" s="167"/>
      <c r="N426" s="168"/>
      <c r="O426" s="168"/>
      <c r="P426" s="169">
        <f>SUM(P427:P446)</f>
        <v>8.6768000000000001</v>
      </c>
      <c r="Q426" s="168"/>
      <c r="R426" s="169">
        <f>SUM(R427:R446)</f>
        <v>0.14908079999999996</v>
      </c>
      <c r="S426" s="168"/>
      <c r="T426" s="170">
        <f>SUM(T427:T446)</f>
        <v>0</v>
      </c>
      <c r="AR426" s="171" t="s">
        <v>82</v>
      </c>
      <c r="AT426" s="172" t="s">
        <v>74</v>
      </c>
      <c r="AU426" s="172" t="s">
        <v>80</v>
      </c>
      <c r="AY426" s="171" t="s">
        <v>130</v>
      </c>
      <c r="BK426" s="173">
        <f>SUM(BK427:BK446)</f>
        <v>8687.4699999999993</v>
      </c>
    </row>
    <row r="427" spans="1:65" s="2" customFormat="1" ht="24.2" customHeight="1">
      <c r="A427" s="30"/>
      <c r="B427" s="31"/>
      <c r="C427" s="176" t="s">
        <v>603</v>
      </c>
      <c r="D427" s="176" t="s">
        <v>132</v>
      </c>
      <c r="E427" s="177" t="s">
        <v>604</v>
      </c>
      <c r="F427" s="178" t="s">
        <v>605</v>
      </c>
      <c r="G427" s="179" t="s">
        <v>135</v>
      </c>
      <c r="H427" s="180">
        <v>22.4</v>
      </c>
      <c r="I427" s="181">
        <v>129.72</v>
      </c>
      <c r="J427" s="181">
        <f>ROUND(I427*H427,2)</f>
        <v>2905.73</v>
      </c>
      <c r="K427" s="178" t="s">
        <v>136</v>
      </c>
      <c r="L427" s="35"/>
      <c r="M427" s="182" t="s">
        <v>1</v>
      </c>
      <c r="N427" s="183" t="s">
        <v>40</v>
      </c>
      <c r="O427" s="184">
        <v>0.26</v>
      </c>
      <c r="P427" s="184">
        <f>O427*H427</f>
        <v>5.8239999999999998</v>
      </c>
      <c r="Q427" s="184">
        <v>3.9825E-4</v>
      </c>
      <c r="R427" s="184">
        <f>Q427*H427</f>
        <v>8.9207999999999996E-3</v>
      </c>
      <c r="S427" s="184">
        <v>0</v>
      </c>
      <c r="T427" s="185">
        <f>S427*H427</f>
        <v>0</v>
      </c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R427" s="186" t="s">
        <v>221</v>
      </c>
      <c r="AT427" s="186" t="s">
        <v>132</v>
      </c>
      <c r="AU427" s="186" t="s">
        <v>82</v>
      </c>
      <c r="AY427" s="16" t="s">
        <v>130</v>
      </c>
      <c r="BE427" s="187">
        <f>IF(N427="základní",J427,0)</f>
        <v>2905.73</v>
      </c>
      <c r="BF427" s="187">
        <f>IF(N427="snížená",J427,0)</f>
        <v>0</v>
      </c>
      <c r="BG427" s="187">
        <f>IF(N427="zákl. přenesená",J427,0)</f>
        <v>0</v>
      </c>
      <c r="BH427" s="187">
        <f>IF(N427="sníž. přenesená",J427,0)</f>
        <v>0</v>
      </c>
      <c r="BI427" s="187">
        <f>IF(N427="nulová",J427,0)</f>
        <v>0</v>
      </c>
      <c r="BJ427" s="16" t="s">
        <v>80</v>
      </c>
      <c r="BK427" s="187">
        <f>ROUND(I427*H427,2)</f>
        <v>2905.73</v>
      </c>
      <c r="BL427" s="16" t="s">
        <v>221</v>
      </c>
      <c r="BM427" s="186" t="s">
        <v>606</v>
      </c>
    </row>
    <row r="428" spans="1:65" s="2" customFormat="1" ht="19.5">
      <c r="A428" s="30"/>
      <c r="B428" s="31"/>
      <c r="C428" s="32"/>
      <c r="D428" s="188" t="s">
        <v>139</v>
      </c>
      <c r="E428" s="32"/>
      <c r="F428" s="189" t="s">
        <v>607</v>
      </c>
      <c r="G428" s="32"/>
      <c r="H428" s="32"/>
      <c r="I428" s="32"/>
      <c r="J428" s="32"/>
      <c r="K428" s="32"/>
      <c r="L428" s="35"/>
      <c r="M428" s="190"/>
      <c r="N428" s="191"/>
      <c r="O428" s="67"/>
      <c r="P428" s="67"/>
      <c r="Q428" s="67"/>
      <c r="R428" s="67"/>
      <c r="S428" s="67"/>
      <c r="T428" s="68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T428" s="16" t="s">
        <v>139</v>
      </c>
      <c r="AU428" s="16" t="s">
        <v>82</v>
      </c>
    </row>
    <row r="429" spans="1:65" s="13" customFormat="1" ht="11.25">
      <c r="B429" s="192"/>
      <c r="C429" s="193"/>
      <c r="D429" s="188" t="s">
        <v>141</v>
      </c>
      <c r="E429" s="194" t="s">
        <v>1</v>
      </c>
      <c r="F429" s="195" t="s">
        <v>366</v>
      </c>
      <c r="G429" s="193"/>
      <c r="H429" s="196">
        <v>22.4</v>
      </c>
      <c r="I429" s="193"/>
      <c r="J429" s="193"/>
      <c r="K429" s="193"/>
      <c r="L429" s="197"/>
      <c r="M429" s="198"/>
      <c r="N429" s="199"/>
      <c r="O429" s="199"/>
      <c r="P429" s="199"/>
      <c r="Q429" s="199"/>
      <c r="R429" s="199"/>
      <c r="S429" s="199"/>
      <c r="T429" s="200"/>
      <c r="AT429" s="201" t="s">
        <v>141</v>
      </c>
      <c r="AU429" s="201" t="s">
        <v>82</v>
      </c>
      <c r="AV429" s="13" t="s">
        <v>82</v>
      </c>
      <c r="AW429" s="13" t="s">
        <v>32</v>
      </c>
      <c r="AX429" s="13" t="s">
        <v>80</v>
      </c>
      <c r="AY429" s="201" t="s">
        <v>130</v>
      </c>
    </row>
    <row r="430" spans="1:65" s="2" customFormat="1" ht="37.9" customHeight="1">
      <c r="A430" s="30"/>
      <c r="B430" s="31"/>
      <c r="C430" s="212" t="s">
        <v>608</v>
      </c>
      <c r="D430" s="212" t="s">
        <v>289</v>
      </c>
      <c r="E430" s="213" t="s">
        <v>609</v>
      </c>
      <c r="F430" s="214" t="s">
        <v>610</v>
      </c>
      <c r="G430" s="215" t="s">
        <v>135</v>
      </c>
      <c r="H430" s="216">
        <v>26.88</v>
      </c>
      <c r="I430" s="217">
        <v>73.900000000000006</v>
      </c>
      <c r="J430" s="217">
        <f>ROUND(I430*H430,2)</f>
        <v>1986.43</v>
      </c>
      <c r="K430" s="214" t="s">
        <v>136</v>
      </c>
      <c r="L430" s="218"/>
      <c r="M430" s="219" t="s">
        <v>1</v>
      </c>
      <c r="N430" s="220" t="s">
        <v>40</v>
      </c>
      <c r="O430" s="184">
        <v>0</v>
      </c>
      <c r="P430" s="184">
        <f>O430*H430</f>
        <v>0</v>
      </c>
      <c r="Q430" s="184">
        <v>4.7999999999999996E-3</v>
      </c>
      <c r="R430" s="184">
        <f>Q430*H430</f>
        <v>0.12902399999999997</v>
      </c>
      <c r="S430" s="184">
        <v>0</v>
      </c>
      <c r="T430" s="185">
        <f>S430*H430</f>
        <v>0</v>
      </c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R430" s="186" t="s">
        <v>317</v>
      </c>
      <c r="AT430" s="186" t="s">
        <v>289</v>
      </c>
      <c r="AU430" s="186" t="s">
        <v>82</v>
      </c>
      <c r="AY430" s="16" t="s">
        <v>130</v>
      </c>
      <c r="BE430" s="187">
        <f>IF(N430="základní",J430,0)</f>
        <v>1986.43</v>
      </c>
      <c r="BF430" s="187">
        <f>IF(N430="snížená",J430,0)</f>
        <v>0</v>
      </c>
      <c r="BG430" s="187">
        <f>IF(N430="zákl. přenesená",J430,0)</f>
        <v>0</v>
      </c>
      <c r="BH430" s="187">
        <f>IF(N430="sníž. přenesená",J430,0)</f>
        <v>0</v>
      </c>
      <c r="BI430" s="187">
        <f>IF(N430="nulová",J430,0)</f>
        <v>0</v>
      </c>
      <c r="BJ430" s="16" t="s">
        <v>80</v>
      </c>
      <c r="BK430" s="187">
        <f>ROUND(I430*H430,2)</f>
        <v>1986.43</v>
      </c>
      <c r="BL430" s="16" t="s">
        <v>221</v>
      </c>
      <c r="BM430" s="186" t="s">
        <v>611</v>
      </c>
    </row>
    <row r="431" spans="1:65" s="2" customFormat="1" ht="19.5">
      <c r="A431" s="30"/>
      <c r="B431" s="31"/>
      <c r="C431" s="32"/>
      <c r="D431" s="188" t="s">
        <v>139</v>
      </c>
      <c r="E431" s="32"/>
      <c r="F431" s="189" t="s">
        <v>610</v>
      </c>
      <c r="G431" s="32"/>
      <c r="H431" s="32"/>
      <c r="I431" s="32"/>
      <c r="J431" s="32"/>
      <c r="K431" s="32"/>
      <c r="L431" s="35"/>
      <c r="M431" s="190"/>
      <c r="N431" s="191"/>
      <c r="O431" s="67"/>
      <c r="P431" s="67"/>
      <c r="Q431" s="67"/>
      <c r="R431" s="67"/>
      <c r="S431" s="67"/>
      <c r="T431" s="68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T431" s="16" t="s">
        <v>139</v>
      </c>
      <c r="AU431" s="16" t="s">
        <v>82</v>
      </c>
    </row>
    <row r="432" spans="1:65" s="13" customFormat="1" ht="11.25">
      <c r="B432" s="192"/>
      <c r="C432" s="193"/>
      <c r="D432" s="188" t="s">
        <v>141</v>
      </c>
      <c r="E432" s="194" t="s">
        <v>1</v>
      </c>
      <c r="F432" s="195" t="s">
        <v>366</v>
      </c>
      <c r="G432" s="193"/>
      <c r="H432" s="196">
        <v>22.4</v>
      </c>
      <c r="I432" s="193"/>
      <c r="J432" s="193"/>
      <c r="K432" s="193"/>
      <c r="L432" s="197"/>
      <c r="M432" s="198"/>
      <c r="N432" s="199"/>
      <c r="O432" s="199"/>
      <c r="P432" s="199"/>
      <c r="Q432" s="199"/>
      <c r="R432" s="199"/>
      <c r="S432" s="199"/>
      <c r="T432" s="200"/>
      <c r="AT432" s="201" t="s">
        <v>141</v>
      </c>
      <c r="AU432" s="201" t="s">
        <v>82</v>
      </c>
      <c r="AV432" s="13" t="s">
        <v>82</v>
      </c>
      <c r="AW432" s="13" t="s">
        <v>32</v>
      </c>
      <c r="AX432" s="13" t="s">
        <v>80</v>
      </c>
      <c r="AY432" s="201" t="s">
        <v>130</v>
      </c>
    </row>
    <row r="433" spans="1:65" s="13" customFormat="1" ht="11.25">
      <c r="B433" s="192"/>
      <c r="C433" s="193"/>
      <c r="D433" s="188" t="s">
        <v>141</v>
      </c>
      <c r="E433" s="193"/>
      <c r="F433" s="195" t="s">
        <v>612</v>
      </c>
      <c r="G433" s="193"/>
      <c r="H433" s="196">
        <v>26.88</v>
      </c>
      <c r="I433" s="193"/>
      <c r="J433" s="193"/>
      <c r="K433" s="193"/>
      <c r="L433" s="197"/>
      <c r="M433" s="198"/>
      <c r="N433" s="199"/>
      <c r="O433" s="199"/>
      <c r="P433" s="199"/>
      <c r="Q433" s="199"/>
      <c r="R433" s="199"/>
      <c r="S433" s="199"/>
      <c r="T433" s="200"/>
      <c r="AT433" s="201" t="s">
        <v>141</v>
      </c>
      <c r="AU433" s="201" t="s">
        <v>82</v>
      </c>
      <c r="AV433" s="13" t="s">
        <v>82</v>
      </c>
      <c r="AW433" s="13" t="s">
        <v>4</v>
      </c>
      <c r="AX433" s="13" t="s">
        <v>80</v>
      </c>
      <c r="AY433" s="201" t="s">
        <v>130</v>
      </c>
    </row>
    <row r="434" spans="1:65" s="2" customFormat="1" ht="24.2" customHeight="1">
      <c r="A434" s="30"/>
      <c r="B434" s="31"/>
      <c r="C434" s="176" t="s">
        <v>613</v>
      </c>
      <c r="D434" s="176" t="s">
        <v>132</v>
      </c>
      <c r="E434" s="177" t="s">
        <v>614</v>
      </c>
      <c r="F434" s="178" t="s">
        <v>615</v>
      </c>
      <c r="G434" s="179" t="s">
        <v>135</v>
      </c>
      <c r="H434" s="180">
        <v>22.4</v>
      </c>
      <c r="I434" s="181">
        <v>62.23</v>
      </c>
      <c r="J434" s="181">
        <f>ROUND(I434*H434,2)</f>
        <v>1393.95</v>
      </c>
      <c r="K434" s="178" t="s">
        <v>136</v>
      </c>
      <c r="L434" s="35"/>
      <c r="M434" s="182" t="s">
        <v>1</v>
      </c>
      <c r="N434" s="183" t="s">
        <v>40</v>
      </c>
      <c r="O434" s="184">
        <v>9.7000000000000003E-2</v>
      </c>
      <c r="P434" s="184">
        <f>O434*H434</f>
        <v>2.1728000000000001</v>
      </c>
      <c r="Q434" s="184">
        <v>4.0000000000000003E-5</v>
      </c>
      <c r="R434" s="184">
        <f>Q434*H434</f>
        <v>8.9599999999999999E-4</v>
      </c>
      <c r="S434" s="184">
        <v>0</v>
      </c>
      <c r="T434" s="185">
        <f>S434*H434</f>
        <v>0</v>
      </c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R434" s="186" t="s">
        <v>221</v>
      </c>
      <c r="AT434" s="186" t="s">
        <v>132</v>
      </c>
      <c r="AU434" s="186" t="s">
        <v>82</v>
      </c>
      <c r="AY434" s="16" t="s">
        <v>130</v>
      </c>
      <c r="BE434" s="187">
        <f>IF(N434="základní",J434,0)</f>
        <v>1393.95</v>
      </c>
      <c r="BF434" s="187">
        <f>IF(N434="snížená",J434,0)</f>
        <v>0</v>
      </c>
      <c r="BG434" s="187">
        <f>IF(N434="zákl. přenesená",J434,0)</f>
        <v>0</v>
      </c>
      <c r="BH434" s="187">
        <f>IF(N434="sníž. přenesená",J434,0)</f>
        <v>0</v>
      </c>
      <c r="BI434" s="187">
        <f>IF(N434="nulová",J434,0)</f>
        <v>0</v>
      </c>
      <c r="BJ434" s="16" t="s">
        <v>80</v>
      </c>
      <c r="BK434" s="187">
        <f>ROUND(I434*H434,2)</f>
        <v>1393.95</v>
      </c>
      <c r="BL434" s="16" t="s">
        <v>221</v>
      </c>
      <c r="BM434" s="186" t="s">
        <v>616</v>
      </c>
    </row>
    <row r="435" spans="1:65" s="2" customFormat="1" ht="19.5">
      <c r="A435" s="30"/>
      <c r="B435" s="31"/>
      <c r="C435" s="32"/>
      <c r="D435" s="188" t="s">
        <v>139</v>
      </c>
      <c r="E435" s="32"/>
      <c r="F435" s="189" t="s">
        <v>617</v>
      </c>
      <c r="G435" s="32"/>
      <c r="H435" s="32"/>
      <c r="I435" s="32"/>
      <c r="J435" s="32"/>
      <c r="K435" s="32"/>
      <c r="L435" s="35"/>
      <c r="M435" s="190"/>
      <c r="N435" s="191"/>
      <c r="O435" s="67"/>
      <c r="P435" s="67"/>
      <c r="Q435" s="67"/>
      <c r="R435" s="67"/>
      <c r="S435" s="67"/>
      <c r="T435" s="68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T435" s="16" t="s">
        <v>139</v>
      </c>
      <c r="AU435" s="16" t="s">
        <v>82</v>
      </c>
    </row>
    <row r="436" spans="1:65" s="13" customFormat="1" ht="11.25">
      <c r="B436" s="192"/>
      <c r="C436" s="193"/>
      <c r="D436" s="188" t="s">
        <v>141</v>
      </c>
      <c r="E436" s="194" t="s">
        <v>1</v>
      </c>
      <c r="F436" s="195" t="s">
        <v>366</v>
      </c>
      <c r="G436" s="193"/>
      <c r="H436" s="196">
        <v>22.4</v>
      </c>
      <c r="I436" s="193"/>
      <c r="J436" s="193"/>
      <c r="K436" s="193"/>
      <c r="L436" s="197"/>
      <c r="M436" s="198"/>
      <c r="N436" s="199"/>
      <c r="O436" s="199"/>
      <c r="P436" s="199"/>
      <c r="Q436" s="199"/>
      <c r="R436" s="199"/>
      <c r="S436" s="199"/>
      <c r="T436" s="200"/>
      <c r="AT436" s="201" t="s">
        <v>141</v>
      </c>
      <c r="AU436" s="201" t="s">
        <v>82</v>
      </c>
      <c r="AV436" s="13" t="s">
        <v>82</v>
      </c>
      <c r="AW436" s="13" t="s">
        <v>32</v>
      </c>
      <c r="AX436" s="13" t="s">
        <v>80</v>
      </c>
      <c r="AY436" s="201" t="s">
        <v>130</v>
      </c>
    </row>
    <row r="437" spans="1:65" s="2" customFormat="1" ht="24.2" customHeight="1">
      <c r="A437" s="30"/>
      <c r="B437" s="31"/>
      <c r="C437" s="212" t="s">
        <v>618</v>
      </c>
      <c r="D437" s="212" t="s">
        <v>289</v>
      </c>
      <c r="E437" s="213" t="s">
        <v>619</v>
      </c>
      <c r="F437" s="214" t="s">
        <v>620</v>
      </c>
      <c r="G437" s="215" t="s">
        <v>135</v>
      </c>
      <c r="H437" s="216">
        <v>26.88</v>
      </c>
      <c r="I437" s="217">
        <v>36.1</v>
      </c>
      <c r="J437" s="217">
        <f>ROUND(I437*H437,2)</f>
        <v>970.37</v>
      </c>
      <c r="K437" s="214" t="s">
        <v>136</v>
      </c>
      <c r="L437" s="218"/>
      <c r="M437" s="219" t="s">
        <v>1</v>
      </c>
      <c r="N437" s="220" t="s">
        <v>40</v>
      </c>
      <c r="O437" s="184">
        <v>0</v>
      </c>
      <c r="P437" s="184">
        <f>O437*H437</f>
        <v>0</v>
      </c>
      <c r="Q437" s="184">
        <v>2.9999999999999997E-4</v>
      </c>
      <c r="R437" s="184">
        <f>Q437*H437</f>
        <v>8.0639999999999983E-3</v>
      </c>
      <c r="S437" s="184">
        <v>0</v>
      </c>
      <c r="T437" s="185">
        <f>S437*H437</f>
        <v>0</v>
      </c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R437" s="186" t="s">
        <v>317</v>
      </c>
      <c r="AT437" s="186" t="s">
        <v>289</v>
      </c>
      <c r="AU437" s="186" t="s">
        <v>82</v>
      </c>
      <c r="AY437" s="16" t="s">
        <v>130</v>
      </c>
      <c r="BE437" s="187">
        <f>IF(N437="základní",J437,0)</f>
        <v>970.37</v>
      </c>
      <c r="BF437" s="187">
        <f>IF(N437="snížená",J437,0)</f>
        <v>0</v>
      </c>
      <c r="BG437" s="187">
        <f>IF(N437="zákl. přenesená",J437,0)</f>
        <v>0</v>
      </c>
      <c r="BH437" s="187">
        <f>IF(N437="sníž. přenesená",J437,0)</f>
        <v>0</v>
      </c>
      <c r="BI437" s="187">
        <f>IF(N437="nulová",J437,0)</f>
        <v>0</v>
      </c>
      <c r="BJ437" s="16" t="s">
        <v>80</v>
      </c>
      <c r="BK437" s="187">
        <f>ROUND(I437*H437,2)</f>
        <v>970.37</v>
      </c>
      <c r="BL437" s="16" t="s">
        <v>221</v>
      </c>
      <c r="BM437" s="186" t="s">
        <v>621</v>
      </c>
    </row>
    <row r="438" spans="1:65" s="2" customFormat="1" ht="11.25">
      <c r="A438" s="30"/>
      <c r="B438" s="31"/>
      <c r="C438" s="32"/>
      <c r="D438" s="188" t="s">
        <v>139</v>
      </c>
      <c r="E438" s="32"/>
      <c r="F438" s="189" t="s">
        <v>620</v>
      </c>
      <c r="G438" s="32"/>
      <c r="H438" s="32"/>
      <c r="I438" s="32"/>
      <c r="J438" s="32"/>
      <c r="K438" s="32"/>
      <c r="L438" s="35"/>
      <c r="M438" s="190"/>
      <c r="N438" s="191"/>
      <c r="O438" s="67"/>
      <c r="P438" s="67"/>
      <c r="Q438" s="67"/>
      <c r="R438" s="67"/>
      <c r="S438" s="67"/>
      <c r="T438" s="68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T438" s="16" t="s">
        <v>139</v>
      </c>
      <c r="AU438" s="16" t="s">
        <v>82</v>
      </c>
    </row>
    <row r="439" spans="1:65" s="13" customFormat="1" ht="11.25">
      <c r="B439" s="192"/>
      <c r="C439" s="193"/>
      <c r="D439" s="188" t="s">
        <v>141</v>
      </c>
      <c r="E439" s="194" t="s">
        <v>1</v>
      </c>
      <c r="F439" s="195" t="s">
        <v>366</v>
      </c>
      <c r="G439" s="193"/>
      <c r="H439" s="196">
        <v>22.4</v>
      </c>
      <c r="I439" s="193"/>
      <c r="J439" s="193"/>
      <c r="K439" s="193"/>
      <c r="L439" s="197"/>
      <c r="M439" s="198"/>
      <c r="N439" s="199"/>
      <c r="O439" s="199"/>
      <c r="P439" s="199"/>
      <c r="Q439" s="199"/>
      <c r="R439" s="199"/>
      <c r="S439" s="199"/>
      <c r="T439" s="200"/>
      <c r="AT439" s="201" t="s">
        <v>141</v>
      </c>
      <c r="AU439" s="201" t="s">
        <v>82</v>
      </c>
      <c r="AV439" s="13" t="s">
        <v>82</v>
      </c>
      <c r="AW439" s="13" t="s">
        <v>32</v>
      </c>
      <c r="AX439" s="13" t="s">
        <v>80</v>
      </c>
      <c r="AY439" s="201" t="s">
        <v>130</v>
      </c>
    </row>
    <row r="440" spans="1:65" s="13" customFormat="1" ht="11.25">
      <c r="B440" s="192"/>
      <c r="C440" s="193"/>
      <c r="D440" s="188" t="s">
        <v>141</v>
      </c>
      <c r="E440" s="193"/>
      <c r="F440" s="195" t="s">
        <v>612</v>
      </c>
      <c r="G440" s="193"/>
      <c r="H440" s="196">
        <v>26.88</v>
      </c>
      <c r="I440" s="193"/>
      <c r="J440" s="193"/>
      <c r="K440" s="193"/>
      <c r="L440" s="197"/>
      <c r="M440" s="198"/>
      <c r="N440" s="199"/>
      <c r="O440" s="199"/>
      <c r="P440" s="199"/>
      <c r="Q440" s="199"/>
      <c r="R440" s="199"/>
      <c r="S440" s="199"/>
      <c r="T440" s="200"/>
      <c r="AT440" s="201" t="s">
        <v>141</v>
      </c>
      <c r="AU440" s="201" t="s">
        <v>82</v>
      </c>
      <c r="AV440" s="13" t="s">
        <v>82</v>
      </c>
      <c r="AW440" s="13" t="s">
        <v>4</v>
      </c>
      <c r="AX440" s="13" t="s">
        <v>80</v>
      </c>
      <c r="AY440" s="201" t="s">
        <v>130</v>
      </c>
    </row>
    <row r="441" spans="1:65" s="2" customFormat="1" ht="21.75" customHeight="1">
      <c r="A441" s="30"/>
      <c r="B441" s="31"/>
      <c r="C441" s="176" t="s">
        <v>622</v>
      </c>
      <c r="D441" s="176" t="s">
        <v>132</v>
      </c>
      <c r="E441" s="177" t="s">
        <v>623</v>
      </c>
      <c r="F441" s="178" t="s">
        <v>624</v>
      </c>
      <c r="G441" s="179" t="s">
        <v>150</v>
      </c>
      <c r="H441" s="180">
        <v>13.6</v>
      </c>
      <c r="I441" s="181">
        <v>38.32</v>
      </c>
      <c r="J441" s="181">
        <f>ROUND(I441*H441,2)</f>
        <v>521.15</v>
      </c>
      <c r="K441" s="178" t="s">
        <v>136</v>
      </c>
      <c r="L441" s="35"/>
      <c r="M441" s="182" t="s">
        <v>1</v>
      </c>
      <c r="N441" s="183" t="s">
        <v>40</v>
      </c>
      <c r="O441" s="184">
        <v>0.05</v>
      </c>
      <c r="P441" s="184">
        <f>O441*H441</f>
        <v>0.68</v>
      </c>
      <c r="Q441" s="184">
        <v>4.0000000000000003E-5</v>
      </c>
      <c r="R441" s="184">
        <f>Q441*H441</f>
        <v>5.44E-4</v>
      </c>
      <c r="S441" s="184">
        <v>0</v>
      </c>
      <c r="T441" s="185">
        <f>S441*H441</f>
        <v>0</v>
      </c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R441" s="186" t="s">
        <v>221</v>
      </c>
      <c r="AT441" s="186" t="s">
        <v>132</v>
      </c>
      <c r="AU441" s="186" t="s">
        <v>82</v>
      </c>
      <c r="AY441" s="16" t="s">
        <v>130</v>
      </c>
      <c r="BE441" s="187">
        <f>IF(N441="základní",J441,0)</f>
        <v>521.15</v>
      </c>
      <c r="BF441" s="187">
        <f>IF(N441="snížená",J441,0)</f>
        <v>0</v>
      </c>
      <c r="BG441" s="187">
        <f>IF(N441="zákl. přenesená",J441,0)</f>
        <v>0</v>
      </c>
      <c r="BH441" s="187">
        <f>IF(N441="sníž. přenesená",J441,0)</f>
        <v>0</v>
      </c>
      <c r="BI441" s="187">
        <f>IF(N441="nulová",J441,0)</f>
        <v>0</v>
      </c>
      <c r="BJ441" s="16" t="s">
        <v>80</v>
      </c>
      <c r="BK441" s="187">
        <f>ROUND(I441*H441,2)</f>
        <v>521.15</v>
      </c>
      <c r="BL441" s="16" t="s">
        <v>221</v>
      </c>
      <c r="BM441" s="186" t="s">
        <v>625</v>
      </c>
    </row>
    <row r="442" spans="1:65" s="2" customFormat="1" ht="19.5">
      <c r="A442" s="30"/>
      <c r="B442" s="31"/>
      <c r="C442" s="32"/>
      <c r="D442" s="188" t="s">
        <v>139</v>
      </c>
      <c r="E442" s="32"/>
      <c r="F442" s="189" t="s">
        <v>626</v>
      </c>
      <c r="G442" s="32"/>
      <c r="H442" s="32"/>
      <c r="I442" s="32"/>
      <c r="J442" s="32"/>
      <c r="K442" s="32"/>
      <c r="L442" s="35"/>
      <c r="M442" s="190"/>
      <c r="N442" s="191"/>
      <c r="O442" s="67"/>
      <c r="P442" s="67"/>
      <c r="Q442" s="67"/>
      <c r="R442" s="67"/>
      <c r="S442" s="67"/>
      <c r="T442" s="68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T442" s="16" t="s">
        <v>139</v>
      </c>
      <c r="AU442" s="16" t="s">
        <v>82</v>
      </c>
    </row>
    <row r="443" spans="1:65" s="13" customFormat="1" ht="11.25">
      <c r="B443" s="192"/>
      <c r="C443" s="193"/>
      <c r="D443" s="188" t="s">
        <v>141</v>
      </c>
      <c r="E443" s="194" t="s">
        <v>1</v>
      </c>
      <c r="F443" s="195" t="s">
        <v>627</v>
      </c>
      <c r="G443" s="193"/>
      <c r="H443" s="196">
        <v>13.6</v>
      </c>
      <c r="I443" s="193"/>
      <c r="J443" s="193"/>
      <c r="K443" s="193"/>
      <c r="L443" s="197"/>
      <c r="M443" s="198"/>
      <c r="N443" s="199"/>
      <c r="O443" s="199"/>
      <c r="P443" s="199"/>
      <c r="Q443" s="199"/>
      <c r="R443" s="199"/>
      <c r="S443" s="199"/>
      <c r="T443" s="200"/>
      <c r="AT443" s="201" t="s">
        <v>141</v>
      </c>
      <c r="AU443" s="201" t="s">
        <v>82</v>
      </c>
      <c r="AV443" s="13" t="s">
        <v>82</v>
      </c>
      <c r="AW443" s="13" t="s">
        <v>32</v>
      </c>
      <c r="AX443" s="13" t="s">
        <v>80</v>
      </c>
      <c r="AY443" s="201" t="s">
        <v>130</v>
      </c>
    </row>
    <row r="444" spans="1:65" s="2" customFormat="1" ht="21.75" customHeight="1">
      <c r="A444" s="30"/>
      <c r="B444" s="31"/>
      <c r="C444" s="212" t="s">
        <v>628</v>
      </c>
      <c r="D444" s="212" t="s">
        <v>289</v>
      </c>
      <c r="E444" s="213" t="s">
        <v>629</v>
      </c>
      <c r="F444" s="214" t="s">
        <v>630</v>
      </c>
      <c r="G444" s="215" t="s">
        <v>150</v>
      </c>
      <c r="H444" s="216">
        <v>13.6</v>
      </c>
      <c r="I444" s="217">
        <v>66.900000000000006</v>
      </c>
      <c r="J444" s="217">
        <f>ROUND(I444*H444,2)</f>
        <v>909.84</v>
      </c>
      <c r="K444" s="214" t="s">
        <v>136</v>
      </c>
      <c r="L444" s="218"/>
      <c r="M444" s="219" t="s">
        <v>1</v>
      </c>
      <c r="N444" s="220" t="s">
        <v>40</v>
      </c>
      <c r="O444" s="184">
        <v>0</v>
      </c>
      <c r="P444" s="184">
        <f>O444*H444</f>
        <v>0</v>
      </c>
      <c r="Q444" s="184">
        <v>1.2E-4</v>
      </c>
      <c r="R444" s="184">
        <f>Q444*H444</f>
        <v>1.632E-3</v>
      </c>
      <c r="S444" s="184">
        <v>0</v>
      </c>
      <c r="T444" s="185">
        <f>S444*H444</f>
        <v>0</v>
      </c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R444" s="186" t="s">
        <v>317</v>
      </c>
      <c r="AT444" s="186" t="s">
        <v>289</v>
      </c>
      <c r="AU444" s="186" t="s">
        <v>82</v>
      </c>
      <c r="AY444" s="16" t="s">
        <v>130</v>
      </c>
      <c r="BE444" s="187">
        <f>IF(N444="základní",J444,0)</f>
        <v>909.84</v>
      </c>
      <c r="BF444" s="187">
        <f>IF(N444="snížená",J444,0)</f>
        <v>0</v>
      </c>
      <c r="BG444" s="187">
        <f>IF(N444="zákl. přenesená",J444,0)</f>
        <v>0</v>
      </c>
      <c r="BH444" s="187">
        <f>IF(N444="sníž. přenesená",J444,0)</f>
        <v>0</v>
      </c>
      <c r="BI444" s="187">
        <f>IF(N444="nulová",J444,0)</f>
        <v>0</v>
      </c>
      <c r="BJ444" s="16" t="s">
        <v>80</v>
      </c>
      <c r="BK444" s="187">
        <f>ROUND(I444*H444,2)</f>
        <v>909.84</v>
      </c>
      <c r="BL444" s="16" t="s">
        <v>221</v>
      </c>
      <c r="BM444" s="186" t="s">
        <v>631</v>
      </c>
    </row>
    <row r="445" spans="1:65" s="2" customFormat="1" ht="11.25">
      <c r="A445" s="30"/>
      <c r="B445" s="31"/>
      <c r="C445" s="32"/>
      <c r="D445" s="188" t="s">
        <v>139</v>
      </c>
      <c r="E445" s="32"/>
      <c r="F445" s="189" t="s">
        <v>630</v>
      </c>
      <c r="G445" s="32"/>
      <c r="H445" s="32"/>
      <c r="I445" s="32"/>
      <c r="J445" s="32"/>
      <c r="K445" s="32"/>
      <c r="L445" s="35"/>
      <c r="M445" s="190"/>
      <c r="N445" s="191"/>
      <c r="O445" s="67"/>
      <c r="P445" s="67"/>
      <c r="Q445" s="67"/>
      <c r="R445" s="67"/>
      <c r="S445" s="67"/>
      <c r="T445" s="68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T445" s="16" t="s">
        <v>139</v>
      </c>
      <c r="AU445" s="16" t="s">
        <v>82</v>
      </c>
    </row>
    <row r="446" spans="1:65" s="13" customFormat="1" ht="11.25">
      <c r="B446" s="192"/>
      <c r="C446" s="193"/>
      <c r="D446" s="188" t="s">
        <v>141</v>
      </c>
      <c r="E446" s="194" t="s">
        <v>1</v>
      </c>
      <c r="F446" s="195" t="s">
        <v>627</v>
      </c>
      <c r="G446" s="193"/>
      <c r="H446" s="196">
        <v>13.6</v>
      </c>
      <c r="I446" s="193"/>
      <c r="J446" s="193"/>
      <c r="K446" s="193"/>
      <c r="L446" s="197"/>
      <c r="M446" s="198"/>
      <c r="N446" s="199"/>
      <c r="O446" s="199"/>
      <c r="P446" s="199"/>
      <c r="Q446" s="199"/>
      <c r="R446" s="199"/>
      <c r="S446" s="199"/>
      <c r="T446" s="200"/>
      <c r="AT446" s="201" t="s">
        <v>141</v>
      </c>
      <c r="AU446" s="201" t="s">
        <v>82</v>
      </c>
      <c r="AV446" s="13" t="s">
        <v>82</v>
      </c>
      <c r="AW446" s="13" t="s">
        <v>32</v>
      </c>
      <c r="AX446" s="13" t="s">
        <v>80</v>
      </c>
      <c r="AY446" s="201" t="s">
        <v>130</v>
      </c>
    </row>
    <row r="447" spans="1:65" s="12" customFormat="1" ht="22.9" customHeight="1">
      <c r="B447" s="161"/>
      <c r="C447" s="162"/>
      <c r="D447" s="163" t="s">
        <v>74</v>
      </c>
      <c r="E447" s="174" t="s">
        <v>632</v>
      </c>
      <c r="F447" s="174" t="s">
        <v>633</v>
      </c>
      <c r="G447" s="162"/>
      <c r="H447" s="162"/>
      <c r="I447" s="162"/>
      <c r="J447" s="175">
        <f>BK447</f>
        <v>7168.78</v>
      </c>
      <c r="K447" s="162"/>
      <c r="L447" s="166"/>
      <c r="M447" s="167"/>
      <c r="N447" s="168"/>
      <c r="O447" s="168"/>
      <c r="P447" s="169">
        <f>SUM(P448:P458)</f>
        <v>2.1559999999999997</v>
      </c>
      <c r="Q447" s="168"/>
      <c r="R447" s="169">
        <f>SUM(R448:R458)</f>
        <v>0.13115962425</v>
      </c>
      <c r="S447" s="168"/>
      <c r="T447" s="170">
        <f>SUM(T448:T458)</f>
        <v>0</v>
      </c>
      <c r="AR447" s="171" t="s">
        <v>82</v>
      </c>
      <c r="AT447" s="172" t="s">
        <v>74</v>
      </c>
      <c r="AU447" s="172" t="s">
        <v>80</v>
      </c>
      <c r="AY447" s="171" t="s">
        <v>130</v>
      </c>
      <c r="BK447" s="173">
        <f>SUM(BK448:BK458)</f>
        <v>7168.78</v>
      </c>
    </row>
    <row r="448" spans="1:65" s="2" customFormat="1" ht="24.2" customHeight="1">
      <c r="A448" s="30"/>
      <c r="B448" s="31"/>
      <c r="C448" s="176" t="s">
        <v>634</v>
      </c>
      <c r="D448" s="176" t="s">
        <v>132</v>
      </c>
      <c r="E448" s="177" t="s">
        <v>635</v>
      </c>
      <c r="F448" s="178" t="s">
        <v>636</v>
      </c>
      <c r="G448" s="179" t="s">
        <v>135</v>
      </c>
      <c r="H448" s="180">
        <v>24.5</v>
      </c>
      <c r="I448" s="181">
        <v>78.08</v>
      </c>
      <c r="J448" s="181">
        <f>ROUND(I448*H448,2)</f>
        <v>1912.96</v>
      </c>
      <c r="K448" s="178" t="s">
        <v>136</v>
      </c>
      <c r="L448" s="35"/>
      <c r="M448" s="182" t="s">
        <v>1</v>
      </c>
      <c r="N448" s="183" t="s">
        <v>40</v>
      </c>
      <c r="O448" s="184">
        <v>8.7999999999999995E-2</v>
      </c>
      <c r="P448" s="184">
        <f>O448*H448</f>
        <v>2.1559999999999997</v>
      </c>
      <c r="Q448" s="184">
        <v>1.3996500000000001E-5</v>
      </c>
      <c r="R448" s="184">
        <f>Q448*H448</f>
        <v>3.4291425000000002E-4</v>
      </c>
      <c r="S448" s="184">
        <v>0</v>
      </c>
      <c r="T448" s="185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86" t="s">
        <v>221</v>
      </c>
      <c r="AT448" s="186" t="s">
        <v>132</v>
      </c>
      <c r="AU448" s="186" t="s">
        <v>82</v>
      </c>
      <c r="AY448" s="16" t="s">
        <v>130</v>
      </c>
      <c r="BE448" s="187">
        <f>IF(N448="základní",J448,0)</f>
        <v>1912.96</v>
      </c>
      <c r="BF448" s="187">
        <f>IF(N448="snížená",J448,0)</f>
        <v>0</v>
      </c>
      <c r="BG448" s="187">
        <f>IF(N448="zákl. přenesená",J448,0)</f>
        <v>0</v>
      </c>
      <c r="BH448" s="187">
        <f>IF(N448="sníž. přenesená",J448,0)</f>
        <v>0</v>
      </c>
      <c r="BI448" s="187">
        <f>IF(N448="nulová",J448,0)</f>
        <v>0</v>
      </c>
      <c r="BJ448" s="16" t="s">
        <v>80</v>
      </c>
      <c r="BK448" s="187">
        <f>ROUND(I448*H448,2)</f>
        <v>1912.96</v>
      </c>
      <c r="BL448" s="16" t="s">
        <v>221</v>
      </c>
      <c r="BM448" s="186" t="s">
        <v>637</v>
      </c>
    </row>
    <row r="449" spans="1:65" s="2" customFormat="1" ht="29.25">
      <c r="A449" s="30"/>
      <c r="B449" s="31"/>
      <c r="C449" s="32"/>
      <c r="D449" s="188" t="s">
        <v>139</v>
      </c>
      <c r="E449" s="32"/>
      <c r="F449" s="189" t="s">
        <v>638</v>
      </c>
      <c r="G449" s="32"/>
      <c r="H449" s="32"/>
      <c r="I449" s="32"/>
      <c r="J449" s="32"/>
      <c r="K449" s="32"/>
      <c r="L449" s="35"/>
      <c r="M449" s="190"/>
      <c r="N449" s="191"/>
      <c r="O449" s="67"/>
      <c r="P449" s="67"/>
      <c r="Q449" s="67"/>
      <c r="R449" s="67"/>
      <c r="S449" s="67"/>
      <c r="T449" s="68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T449" s="16" t="s">
        <v>139</v>
      </c>
      <c r="AU449" s="16" t="s">
        <v>82</v>
      </c>
    </row>
    <row r="450" spans="1:65" s="13" customFormat="1" ht="11.25">
      <c r="B450" s="192"/>
      <c r="C450" s="193"/>
      <c r="D450" s="188" t="s">
        <v>141</v>
      </c>
      <c r="E450" s="194" t="s">
        <v>1</v>
      </c>
      <c r="F450" s="195" t="s">
        <v>639</v>
      </c>
      <c r="G450" s="193"/>
      <c r="H450" s="196">
        <v>24.5</v>
      </c>
      <c r="I450" s="193"/>
      <c r="J450" s="193"/>
      <c r="K450" s="193"/>
      <c r="L450" s="197"/>
      <c r="M450" s="198"/>
      <c r="N450" s="199"/>
      <c r="O450" s="199"/>
      <c r="P450" s="199"/>
      <c r="Q450" s="199"/>
      <c r="R450" s="199"/>
      <c r="S450" s="199"/>
      <c r="T450" s="200"/>
      <c r="AT450" s="201" t="s">
        <v>141</v>
      </c>
      <c r="AU450" s="201" t="s">
        <v>82</v>
      </c>
      <c r="AV450" s="13" t="s">
        <v>82</v>
      </c>
      <c r="AW450" s="13" t="s">
        <v>32</v>
      </c>
      <c r="AX450" s="13" t="s">
        <v>80</v>
      </c>
      <c r="AY450" s="201" t="s">
        <v>130</v>
      </c>
    </row>
    <row r="451" spans="1:65" s="2" customFormat="1" ht="33" customHeight="1">
      <c r="A451" s="30"/>
      <c r="B451" s="31"/>
      <c r="C451" s="212" t="s">
        <v>640</v>
      </c>
      <c r="D451" s="212" t="s">
        <v>289</v>
      </c>
      <c r="E451" s="213" t="s">
        <v>641</v>
      </c>
      <c r="F451" s="214" t="s">
        <v>642</v>
      </c>
      <c r="G451" s="215" t="s">
        <v>135</v>
      </c>
      <c r="H451" s="216">
        <v>12.863</v>
      </c>
      <c r="I451" s="217">
        <v>64.599999999999994</v>
      </c>
      <c r="J451" s="217">
        <f>ROUND(I451*H451,2)</f>
        <v>830.95</v>
      </c>
      <c r="K451" s="214" t="s">
        <v>136</v>
      </c>
      <c r="L451" s="218"/>
      <c r="M451" s="219" t="s">
        <v>1</v>
      </c>
      <c r="N451" s="220" t="s">
        <v>40</v>
      </c>
      <c r="O451" s="184">
        <v>0</v>
      </c>
      <c r="P451" s="184">
        <f>O451*H451</f>
        <v>0</v>
      </c>
      <c r="Q451" s="184">
        <v>1.7000000000000001E-4</v>
      </c>
      <c r="R451" s="184">
        <f>Q451*H451</f>
        <v>2.1867100000000001E-3</v>
      </c>
      <c r="S451" s="184">
        <v>0</v>
      </c>
      <c r="T451" s="185">
        <f>S451*H451</f>
        <v>0</v>
      </c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R451" s="186" t="s">
        <v>317</v>
      </c>
      <c r="AT451" s="186" t="s">
        <v>289</v>
      </c>
      <c r="AU451" s="186" t="s">
        <v>82</v>
      </c>
      <c r="AY451" s="16" t="s">
        <v>130</v>
      </c>
      <c r="BE451" s="187">
        <f>IF(N451="základní",J451,0)</f>
        <v>830.95</v>
      </c>
      <c r="BF451" s="187">
        <f>IF(N451="snížená",J451,0)</f>
        <v>0</v>
      </c>
      <c r="BG451" s="187">
        <f>IF(N451="zákl. přenesená",J451,0)</f>
        <v>0</v>
      </c>
      <c r="BH451" s="187">
        <f>IF(N451="sníž. přenesená",J451,0)</f>
        <v>0</v>
      </c>
      <c r="BI451" s="187">
        <f>IF(N451="nulová",J451,0)</f>
        <v>0</v>
      </c>
      <c r="BJ451" s="16" t="s">
        <v>80</v>
      </c>
      <c r="BK451" s="187">
        <f>ROUND(I451*H451,2)</f>
        <v>830.95</v>
      </c>
      <c r="BL451" s="16" t="s">
        <v>221</v>
      </c>
      <c r="BM451" s="186" t="s">
        <v>643</v>
      </c>
    </row>
    <row r="452" spans="1:65" s="2" customFormat="1" ht="19.5">
      <c r="A452" s="30"/>
      <c r="B452" s="31"/>
      <c r="C452" s="32"/>
      <c r="D452" s="188" t="s">
        <v>139</v>
      </c>
      <c r="E452" s="32"/>
      <c r="F452" s="189" t="s">
        <v>642</v>
      </c>
      <c r="G452" s="32"/>
      <c r="H452" s="32"/>
      <c r="I452" s="32"/>
      <c r="J452" s="32"/>
      <c r="K452" s="32"/>
      <c r="L452" s="35"/>
      <c r="M452" s="190"/>
      <c r="N452" s="191"/>
      <c r="O452" s="67"/>
      <c r="P452" s="67"/>
      <c r="Q452" s="67"/>
      <c r="R452" s="67"/>
      <c r="S452" s="67"/>
      <c r="T452" s="68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T452" s="16" t="s">
        <v>139</v>
      </c>
      <c r="AU452" s="16" t="s">
        <v>82</v>
      </c>
    </row>
    <row r="453" spans="1:65" s="13" customFormat="1" ht="11.25">
      <c r="B453" s="192"/>
      <c r="C453" s="193"/>
      <c r="D453" s="188" t="s">
        <v>141</v>
      </c>
      <c r="E453" s="194" t="s">
        <v>1</v>
      </c>
      <c r="F453" s="195" t="s">
        <v>644</v>
      </c>
      <c r="G453" s="193"/>
      <c r="H453" s="196">
        <v>12.25</v>
      </c>
      <c r="I453" s="193"/>
      <c r="J453" s="193"/>
      <c r="K453" s="193"/>
      <c r="L453" s="197"/>
      <c r="M453" s="198"/>
      <c r="N453" s="199"/>
      <c r="O453" s="199"/>
      <c r="P453" s="199"/>
      <c r="Q453" s="199"/>
      <c r="R453" s="199"/>
      <c r="S453" s="199"/>
      <c r="T453" s="200"/>
      <c r="AT453" s="201" t="s">
        <v>141</v>
      </c>
      <c r="AU453" s="201" t="s">
        <v>82</v>
      </c>
      <c r="AV453" s="13" t="s">
        <v>82</v>
      </c>
      <c r="AW453" s="13" t="s">
        <v>32</v>
      </c>
      <c r="AX453" s="13" t="s">
        <v>80</v>
      </c>
      <c r="AY453" s="201" t="s">
        <v>130</v>
      </c>
    </row>
    <row r="454" spans="1:65" s="13" customFormat="1" ht="11.25">
      <c r="B454" s="192"/>
      <c r="C454" s="193"/>
      <c r="D454" s="188" t="s">
        <v>141</v>
      </c>
      <c r="E454" s="193"/>
      <c r="F454" s="195" t="s">
        <v>645</v>
      </c>
      <c r="G454" s="193"/>
      <c r="H454" s="196">
        <v>12.863</v>
      </c>
      <c r="I454" s="193"/>
      <c r="J454" s="193"/>
      <c r="K454" s="193"/>
      <c r="L454" s="197"/>
      <c r="M454" s="198"/>
      <c r="N454" s="199"/>
      <c r="O454" s="199"/>
      <c r="P454" s="199"/>
      <c r="Q454" s="199"/>
      <c r="R454" s="199"/>
      <c r="S454" s="199"/>
      <c r="T454" s="200"/>
      <c r="AT454" s="201" t="s">
        <v>141</v>
      </c>
      <c r="AU454" s="201" t="s">
        <v>82</v>
      </c>
      <c r="AV454" s="13" t="s">
        <v>82</v>
      </c>
      <c r="AW454" s="13" t="s">
        <v>4</v>
      </c>
      <c r="AX454" s="13" t="s">
        <v>80</v>
      </c>
      <c r="AY454" s="201" t="s">
        <v>130</v>
      </c>
    </row>
    <row r="455" spans="1:65" s="2" customFormat="1" ht="24.2" customHeight="1">
      <c r="A455" s="30"/>
      <c r="B455" s="31"/>
      <c r="C455" s="212" t="s">
        <v>646</v>
      </c>
      <c r="D455" s="212" t="s">
        <v>289</v>
      </c>
      <c r="E455" s="213" t="s">
        <v>647</v>
      </c>
      <c r="F455" s="214" t="s">
        <v>648</v>
      </c>
      <c r="G455" s="215" t="s">
        <v>135</v>
      </c>
      <c r="H455" s="216">
        <v>12.863</v>
      </c>
      <c r="I455" s="217">
        <v>344</v>
      </c>
      <c r="J455" s="217">
        <f>ROUND(I455*H455,2)</f>
        <v>4424.87</v>
      </c>
      <c r="K455" s="214" t="s">
        <v>136</v>
      </c>
      <c r="L455" s="218"/>
      <c r="M455" s="219" t="s">
        <v>1</v>
      </c>
      <c r="N455" s="220" t="s">
        <v>40</v>
      </c>
      <c r="O455" s="184">
        <v>0</v>
      </c>
      <c r="P455" s="184">
        <f>O455*H455</f>
        <v>0</v>
      </c>
      <c r="Q455" s="184">
        <v>0.01</v>
      </c>
      <c r="R455" s="184">
        <f>Q455*H455</f>
        <v>0.12862999999999999</v>
      </c>
      <c r="S455" s="184">
        <v>0</v>
      </c>
      <c r="T455" s="185">
        <f>S455*H455</f>
        <v>0</v>
      </c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R455" s="186" t="s">
        <v>317</v>
      </c>
      <c r="AT455" s="186" t="s">
        <v>289</v>
      </c>
      <c r="AU455" s="186" t="s">
        <v>82</v>
      </c>
      <c r="AY455" s="16" t="s">
        <v>130</v>
      </c>
      <c r="BE455" s="187">
        <f>IF(N455="základní",J455,0)</f>
        <v>4424.87</v>
      </c>
      <c r="BF455" s="187">
        <f>IF(N455="snížená",J455,0)</f>
        <v>0</v>
      </c>
      <c r="BG455" s="187">
        <f>IF(N455="zákl. přenesená",J455,0)</f>
        <v>0</v>
      </c>
      <c r="BH455" s="187">
        <f>IF(N455="sníž. přenesená",J455,0)</f>
        <v>0</v>
      </c>
      <c r="BI455" s="187">
        <f>IF(N455="nulová",J455,0)</f>
        <v>0</v>
      </c>
      <c r="BJ455" s="16" t="s">
        <v>80</v>
      </c>
      <c r="BK455" s="187">
        <f>ROUND(I455*H455,2)</f>
        <v>4424.87</v>
      </c>
      <c r="BL455" s="16" t="s">
        <v>221</v>
      </c>
      <c r="BM455" s="186" t="s">
        <v>649</v>
      </c>
    </row>
    <row r="456" spans="1:65" s="2" customFormat="1" ht="19.5">
      <c r="A456" s="30"/>
      <c r="B456" s="31"/>
      <c r="C456" s="32"/>
      <c r="D456" s="188" t="s">
        <v>139</v>
      </c>
      <c r="E456" s="32"/>
      <c r="F456" s="189" t="s">
        <v>648</v>
      </c>
      <c r="G456" s="32"/>
      <c r="H456" s="32"/>
      <c r="I456" s="32"/>
      <c r="J456" s="32"/>
      <c r="K456" s="32"/>
      <c r="L456" s="35"/>
      <c r="M456" s="190"/>
      <c r="N456" s="191"/>
      <c r="O456" s="67"/>
      <c r="P456" s="67"/>
      <c r="Q456" s="67"/>
      <c r="R456" s="67"/>
      <c r="S456" s="67"/>
      <c r="T456" s="68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T456" s="16" t="s">
        <v>139</v>
      </c>
      <c r="AU456" s="16" t="s">
        <v>82</v>
      </c>
    </row>
    <row r="457" spans="1:65" s="13" customFormat="1" ht="11.25">
      <c r="B457" s="192"/>
      <c r="C457" s="193"/>
      <c r="D457" s="188" t="s">
        <v>141</v>
      </c>
      <c r="E457" s="194" t="s">
        <v>1</v>
      </c>
      <c r="F457" s="195" t="s">
        <v>644</v>
      </c>
      <c r="G457" s="193"/>
      <c r="H457" s="196">
        <v>12.25</v>
      </c>
      <c r="I457" s="193"/>
      <c r="J457" s="193"/>
      <c r="K457" s="193"/>
      <c r="L457" s="197"/>
      <c r="M457" s="198"/>
      <c r="N457" s="199"/>
      <c r="O457" s="199"/>
      <c r="P457" s="199"/>
      <c r="Q457" s="199"/>
      <c r="R457" s="199"/>
      <c r="S457" s="199"/>
      <c r="T457" s="200"/>
      <c r="AT457" s="201" t="s">
        <v>141</v>
      </c>
      <c r="AU457" s="201" t="s">
        <v>82</v>
      </c>
      <c r="AV457" s="13" t="s">
        <v>82</v>
      </c>
      <c r="AW457" s="13" t="s">
        <v>32</v>
      </c>
      <c r="AX457" s="13" t="s">
        <v>80</v>
      </c>
      <c r="AY457" s="201" t="s">
        <v>130</v>
      </c>
    </row>
    <row r="458" spans="1:65" s="13" customFormat="1" ht="11.25">
      <c r="B458" s="192"/>
      <c r="C458" s="193"/>
      <c r="D458" s="188" t="s">
        <v>141</v>
      </c>
      <c r="E458" s="193"/>
      <c r="F458" s="195" t="s">
        <v>645</v>
      </c>
      <c r="G458" s="193"/>
      <c r="H458" s="196">
        <v>12.863</v>
      </c>
      <c r="I458" s="193"/>
      <c r="J458" s="193"/>
      <c r="K458" s="193"/>
      <c r="L458" s="197"/>
      <c r="M458" s="198"/>
      <c r="N458" s="199"/>
      <c r="O458" s="199"/>
      <c r="P458" s="199"/>
      <c r="Q458" s="199"/>
      <c r="R458" s="199"/>
      <c r="S458" s="199"/>
      <c r="T458" s="200"/>
      <c r="AT458" s="201" t="s">
        <v>141</v>
      </c>
      <c r="AU458" s="201" t="s">
        <v>82</v>
      </c>
      <c r="AV458" s="13" t="s">
        <v>82</v>
      </c>
      <c r="AW458" s="13" t="s">
        <v>4</v>
      </c>
      <c r="AX458" s="13" t="s">
        <v>80</v>
      </c>
      <c r="AY458" s="201" t="s">
        <v>130</v>
      </c>
    </row>
    <row r="459" spans="1:65" s="12" customFormat="1" ht="22.9" customHeight="1">
      <c r="B459" s="161"/>
      <c r="C459" s="162"/>
      <c r="D459" s="163" t="s">
        <v>74</v>
      </c>
      <c r="E459" s="174" t="s">
        <v>650</v>
      </c>
      <c r="F459" s="174" t="s">
        <v>651</v>
      </c>
      <c r="G459" s="162"/>
      <c r="H459" s="162"/>
      <c r="I459" s="162"/>
      <c r="J459" s="175">
        <f>BK459</f>
        <v>17618.039999999997</v>
      </c>
      <c r="K459" s="162"/>
      <c r="L459" s="166"/>
      <c r="M459" s="167"/>
      <c r="N459" s="168"/>
      <c r="O459" s="168"/>
      <c r="P459" s="169">
        <f>SUM(P460:P487)</f>
        <v>18.683999999999997</v>
      </c>
      <c r="Q459" s="168"/>
      <c r="R459" s="169">
        <f>SUM(R460:R487)</f>
        <v>0.460609561</v>
      </c>
      <c r="S459" s="168"/>
      <c r="T459" s="170">
        <f>SUM(T460:T487)</f>
        <v>0</v>
      </c>
      <c r="AR459" s="171" t="s">
        <v>82</v>
      </c>
      <c r="AT459" s="172" t="s">
        <v>74</v>
      </c>
      <c r="AU459" s="172" t="s">
        <v>80</v>
      </c>
      <c r="AY459" s="171" t="s">
        <v>130</v>
      </c>
      <c r="BK459" s="173">
        <f>SUM(BK460:BK487)</f>
        <v>17618.039999999997</v>
      </c>
    </row>
    <row r="460" spans="1:65" s="2" customFormat="1" ht="24.2" customHeight="1">
      <c r="A460" s="30"/>
      <c r="B460" s="31"/>
      <c r="C460" s="176" t="s">
        <v>652</v>
      </c>
      <c r="D460" s="176" t="s">
        <v>132</v>
      </c>
      <c r="E460" s="177" t="s">
        <v>653</v>
      </c>
      <c r="F460" s="178" t="s">
        <v>654</v>
      </c>
      <c r="G460" s="179" t="s">
        <v>150</v>
      </c>
      <c r="H460" s="180">
        <v>18</v>
      </c>
      <c r="I460" s="181">
        <v>174.17</v>
      </c>
      <c r="J460" s="181">
        <f>ROUND(I460*H460,2)</f>
        <v>3135.06</v>
      </c>
      <c r="K460" s="178" t="s">
        <v>136</v>
      </c>
      <c r="L460" s="35"/>
      <c r="M460" s="182" t="s">
        <v>1</v>
      </c>
      <c r="N460" s="183" t="s">
        <v>40</v>
      </c>
      <c r="O460" s="184">
        <v>0.35399999999999998</v>
      </c>
      <c r="P460" s="184">
        <f>O460*H460</f>
        <v>6.3719999999999999</v>
      </c>
      <c r="Q460" s="184">
        <v>0</v>
      </c>
      <c r="R460" s="184">
        <f>Q460*H460</f>
        <v>0</v>
      </c>
      <c r="S460" s="184">
        <v>0</v>
      </c>
      <c r="T460" s="185">
        <f>S460*H460</f>
        <v>0</v>
      </c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R460" s="186" t="s">
        <v>221</v>
      </c>
      <c r="AT460" s="186" t="s">
        <v>132</v>
      </c>
      <c r="AU460" s="186" t="s">
        <v>82</v>
      </c>
      <c r="AY460" s="16" t="s">
        <v>130</v>
      </c>
      <c r="BE460" s="187">
        <f>IF(N460="základní",J460,0)</f>
        <v>3135.06</v>
      </c>
      <c r="BF460" s="187">
        <f>IF(N460="snížená",J460,0)</f>
        <v>0</v>
      </c>
      <c r="BG460" s="187">
        <f>IF(N460="zákl. přenesená",J460,0)</f>
        <v>0</v>
      </c>
      <c r="BH460" s="187">
        <f>IF(N460="sníž. přenesená",J460,0)</f>
        <v>0</v>
      </c>
      <c r="BI460" s="187">
        <f>IF(N460="nulová",J460,0)</f>
        <v>0</v>
      </c>
      <c r="BJ460" s="16" t="s">
        <v>80</v>
      </c>
      <c r="BK460" s="187">
        <f>ROUND(I460*H460,2)</f>
        <v>3135.06</v>
      </c>
      <c r="BL460" s="16" t="s">
        <v>221</v>
      </c>
      <c r="BM460" s="186" t="s">
        <v>655</v>
      </c>
    </row>
    <row r="461" spans="1:65" s="2" customFormat="1" ht="29.25">
      <c r="A461" s="30"/>
      <c r="B461" s="31"/>
      <c r="C461" s="32"/>
      <c r="D461" s="188" t="s">
        <v>139</v>
      </c>
      <c r="E461" s="32"/>
      <c r="F461" s="189" t="s">
        <v>656</v>
      </c>
      <c r="G461" s="32"/>
      <c r="H461" s="32"/>
      <c r="I461" s="32"/>
      <c r="J461" s="32"/>
      <c r="K461" s="32"/>
      <c r="L461" s="35"/>
      <c r="M461" s="190"/>
      <c r="N461" s="191"/>
      <c r="O461" s="67"/>
      <c r="P461" s="67"/>
      <c r="Q461" s="67"/>
      <c r="R461" s="67"/>
      <c r="S461" s="67"/>
      <c r="T461" s="68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T461" s="16" t="s">
        <v>139</v>
      </c>
      <c r="AU461" s="16" t="s">
        <v>82</v>
      </c>
    </row>
    <row r="462" spans="1:65" s="13" customFormat="1" ht="11.25">
      <c r="B462" s="192"/>
      <c r="C462" s="193"/>
      <c r="D462" s="188" t="s">
        <v>141</v>
      </c>
      <c r="E462" s="194" t="s">
        <v>1</v>
      </c>
      <c r="F462" s="195" t="s">
        <v>657</v>
      </c>
      <c r="G462" s="193"/>
      <c r="H462" s="196">
        <v>18</v>
      </c>
      <c r="I462" s="193"/>
      <c r="J462" s="193"/>
      <c r="K462" s="193"/>
      <c r="L462" s="197"/>
      <c r="M462" s="198"/>
      <c r="N462" s="199"/>
      <c r="O462" s="199"/>
      <c r="P462" s="199"/>
      <c r="Q462" s="199"/>
      <c r="R462" s="199"/>
      <c r="S462" s="199"/>
      <c r="T462" s="200"/>
      <c r="AT462" s="201" t="s">
        <v>141</v>
      </c>
      <c r="AU462" s="201" t="s">
        <v>82</v>
      </c>
      <c r="AV462" s="13" t="s">
        <v>82</v>
      </c>
      <c r="AW462" s="13" t="s">
        <v>32</v>
      </c>
      <c r="AX462" s="13" t="s">
        <v>80</v>
      </c>
      <c r="AY462" s="201" t="s">
        <v>130</v>
      </c>
    </row>
    <row r="463" spans="1:65" s="2" customFormat="1" ht="21.75" customHeight="1">
      <c r="A463" s="30"/>
      <c r="B463" s="31"/>
      <c r="C463" s="212" t="s">
        <v>658</v>
      </c>
      <c r="D463" s="212" t="s">
        <v>289</v>
      </c>
      <c r="E463" s="213" t="s">
        <v>659</v>
      </c>
      <c r="F463" s="214" t="s">
        <v>660</v>
      </c>
      <c r="G463" s="215" t="s">
        <v>166</v>
      </c>
      <c r="H463" s="216">
        <v>0.64</v>
      </c>
      <c r="I463" s="217">
        <v>9510</v>
      </c>
      <c r="J463" s="217">
        <f>ROUND(I463*H463,2)</f>
        <v>6086.4</v>
      </c>
      <c r="K463" s="214" t="s">
        <v>136</v>
      </c>
      <c r="L463" s="218"/>
      <c r="M463" s="219" t="s">
        <v>1</v>
      </c>
      <c r="N463" s="220" t="s">
        <v>40</v>
      </c>
      <c r="O463" s="184">
        <v>0</v>
      </c>
      <c r="P463" s="184">
        <f>O463*H463</f>
        <v>0</v>
      </c>
      <c r="Q463" s="184">
        <v>0.55000000000000004</v>
      </c>
      <c r="R463" s="184">
        <f>Q463*H463</f>
        <v>0.35200000000000004</v>
      </c>
      <c r="S463" s="184">
        <v>0</v>
      </c>
      <c r="T463" s="185">
        <f>S463*H463</f>
        <v>0</v>
      </c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R463" s="186" t="s">
        <v>317</v>
      </c>
      <c r="AT463" s="186" t="s">
        <v>289</v>
      </c>
      <c r="AU463" s="186" t="s">
        <v>82</v>
      </c>
      <c r="AY463" s="16" t="s">
        <v>130</v>
      </c>
      <c r="BE463" s="187">
        <f>IF(N463="základní",J463,0)</f>
        <v>6086.4</v>
      </c>
      <c r="BF463" s="187">
        <f>IF(N463="snížená",J463,0)</f>
        <v>0</v>
      </c>
      <c r="BG463" s="187">
        <f>IF(N463="zákl. přenesená",J463,0)</f>
        <v>0</v>
      </c>
      <c r="BH463" s="187">
        <f>IF(N463="sníž. přenesená",J463,0)</f>
        <v>0</v>
      </c>
      <c r="BI463" s="187">
        <f>IF(N463="nulová",J463,0)</f>
        <v>0</v>
      </c>
      <c r="BJ463" s="16" t="s">
        <v>80</v>
      </c>
      <c r="BK463" s="187">
        <f>ROUND(I463*H463,2)</f>
        <v>6086.4</v>
      </c>
      <c r="BL463" s="16" t="s">
        <v>221</v>
      </c>
      <c r="BM463" s="186" t="s">
        <v>661</v>
      </c>
    </row>
    <row r="464" spans="1:65" s="2" customFormat="1" ht="11.25">
      <c r="A464" s="30"/>
      <c r="B464" s="31"/>
      <c r="C464" s="32"/>
      <c r="D464" s="188" t="s">
        <v>139</v>
      </c>
      <c r="E464" s="32"/>
      <c r="F464" s="189" t="s">
        <v>660</v>
      </c>
      <c r="G464" s="32"/>
      <c r="H464" s="32"/>
      <c r="I464" s="32"/>
      <c r="J464" s="32"/>
      <c r="K464" s="32"/>
      <c r="L464" s="35"/>
      <c r="M464" s="190"/>
      <c r="N464" s="191"/>
      <c r="O464" s="67"/>
      <c r="P464" s="67"/>
      <c r="Q464" s="67"/>
      <c r="R464" s="67"/>
      <c r="S464" s="67"/>
      <c r="T464" s="68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T464" s="16" t="s">
        <v>139</v>
      </c>
      <c r="AU464" s="16" t="s">
        <v>82</v>
      </c>
    </row>
    <row r="465" spans="1:65" s="13" customFormat="1" ht="11.25">
      <c r="B465" s="192"/>
      <c r="C465" s="193"/>
      <c r="D465" s="188" t="s">
        <v>141</v>
      </c>
      <c r="E465" s="194" t="s">
        <v>1</v>
      </c>
      <c r="F465" s="195" t="s">
        <v>662</v>
      </c>
      <c r="G465" s="193"/>
      <c r="H465" s="196">
        <v>0.64</v>
      </c>
      <c r="I465" s="193"/>
      <c r="J465" s="193"/>
      <c r="K465" s="193"/>
      <c r="L465" s="197"/>
      <c r="M465" s="198"/>
      <c r="N465" s="199"/>
      <c r="O465" s="199"/>
      <c r="P465" s="199"/>
      <c r="Q465" s="199"/>
      <c r="R465" s="199"/>
      <c r="S465" s="199"/>
      <c r="T465" s="200"/>
      <c r="AT465" s="201" t="s">
        <v>141</v>
      </c>
      <c r="AU465" s="201" t="s">
        <v>82</v>
      </c>
      <c r="AV465" s="13" t="s">
        <v>82</v>
      </c>
      <c r="AW465" s="13" t="s">
        <v>32</v>
      </c>
      <c r="AX465" s="13" t="s">
        <v>80</v>
      </c>
      <c r="AY465" s="201" t="s">
        <v>130</v>
      </c>
    </row>
    <row r="466" spans="1:65" s="2" customFormat="1" ht="33" customHeight="1">
      <c r="A466" s="30"/>
      <c r="B466" s="31"/>
      <c r="C466" s="176" t="s">
        <v>311</v>
      </c>
      <c r="D466" s="176" t="s">
        <v>132</v>
      </c>
      <c r="E466" s="177" t="s">
        <v>663</v>
      </c>
      <c r="F466" s="178" t="s">
        <v>664</v>
      </c>
      <c r="G466" s="179" t="s">
        <v>135</v>
      </c>
      <c r="H466" s="180">
        <v>12.96</v>
      </c>
      <c r="I466" s="181">
        <v>63.2</v>
      </c>
      <c r="J466" s="181">
        <f>ROUND(I466*H466,2)</f>
        <v>819.07</v>
      </c>
      <c r="K466" s="178" t="s">
        <v>136</v>
      </c>
      <c r="L466" s="35"/>
      <c r="M466" s="182" t="s">
        <v>1</v>
      </c>
      <c r="N466" s="183" t="s">
        <v>40</v>
      </c>
      <c r="O466" s="184">
        <v>0.13500000000000001</v>
      </c>
      <c r="P466" s="184">
        <f>O466*H466</f>
        <v>1.7496000000000003</v>
      </c>
      <c r="Q466" s="184">
        <v>0</v>
      </c>
      <c r="R466" s="184">
        <f>Q466*H466</f>
        <v>0</v>
      </c>
      <c r="S466" s="184">
        <v>0</v>
      </c>
      <c r="T466" s="185">
        <f>S466*H466</f>
        <v>0</v>
      </c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R466" s="186" t="s">
        <v>221</v>
      </c>
      <c r="AT466" s="186" t="s">
        <v>132</v>
      </c>
      <c r="AU466" s="186" t="s">
        <v>82</v>
      </c>
      <c r="AY466" s="16" t="s">
        <v>130</v>
      </c>
      <c r="BE466" s="187">
        <f>IF(N466="základní",J466,0)</f>
        <v>819.07</v>
      </c>
      <c r="BF466" s="187">
        <f>IF(N466="snížená",J466,0)</f>
        <v>0</v>
      </c>
      <c r="BG466" s="187">
        <f>IF(N466="zákl. přenesená",J466,0)</f>
        <v>0</v>
      </c>
      <c r="BH466" s="187">
        <f>IF(N466="sníž. přenesená",J466,0)</f>
        <v>0</v>
      </c>
      <c r="BI466" s="187">
        <f>IF(N466="nulová",J466,0)</f>
        <v>0</v>
      </c>
      <c r="BJ466" s="16" t="s">
        <v>80</v>
      </c>
      <c r="BK466" s="187">
        <f>ROUND(I466*H466,2)</f>
        <v>819.07</v>
      </c>
      <c r="BL466" s="16" t="s">
        <v>221</v>
      </c>
      <c r="BM466" s="186" t="s">
        <v>665</v>
      </c>
    </row>
    <row r="467" spans="1:65" s="2" customFormat="1" ht="19.5">
      <c r="A467" s="30"/>
      <c r="B467" s="31"/>
      <c r="C467" s="32"/>
      <c r="D467" s="188" t="s">
        <v>139</v>
      </c>
      <c r="E467" s="32"/>
      <c r="F467" s="189" t="s">
        <v>666</v>
      </c>
      <c r="G467" s="32"/>
      <c r="H467" s="32"/>
      <c r="I467" s="32"/>
      <c r="J467" s="32"/>
      <c r="K467" s="32"/>
      <c r="L467" s="35"/>
      <c r="M467" s="190"/>
      <c r="N467" s="191"/>
      <c r="O467" s="67"/>
      <c r="P467" s="67"/>
      <c r="Q467" s="67"/>
      <c r="R467" s="67"/>
      <c r="S467" s="67"/>
      <c r="T467" s="68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T467" s="16" t="s">
        <v>139</v>
      </c>
      <c r="AU467" s="16" t="s">
        <v>82</v>
      </c>
    </row>
    <row r="468" spans="1:65" s="13" customFormat="1" ht="11.25">
      <c r="B468" s="192"/>
      <c r="C468" s="193"/>
      <c r="D468" s="188" t="s">
        <v>141</v>
      </c>
      <c r="E468" s="194" t="s">
        <v>1</v>
      </c>
      <c r="F468" s="195" t="s">
        <v>667</v>
      </c>
      <c r="G468" s="193"/>
      <c r="H468" s="196">
        <v>12.96</v>
      </c>
      <c r="I468" s="193"/>
      <c r="J468" s="193"/>
      <c r="K468" s="193"/>
      <c r="L468" s="197"/>
      <c r="M468" s="198"/>
      <c r="N468" s="199"/>
      <c r="O468" s="199"/>
      <c r="P468" s="199"/>
      <c r="Q468" s="199"/>
      <c r="R468" s="199"/>
      <c r="S468" s="199"/>
      <c r="T468" s="200"/>
      <c r="AT468" s="201" t="s">
        <v>141</v>
      </c>
      <c r="AU468" s="201" t="s">
        <v>82</v>
      </c>
      <c r="AV468" s="13" t="s">
        <v>82</v>
      </c>
      <c r="AW468" s="13" t="s">
        <v>32</v>
      </c>
      <c r="AX468" s="13" t="s">
        <v>80</v>
      </c>
      <c r="AY468" s="201" t="s">
        <v>130</v>
      </c>
    </row>
    <row r="469" spans="1:65" s="2" customFormat="1" ht="16.5" customHeight="1">
      <c r="A469" s="30"/>
      <c r="B469" s="31"/>
      <c r="C469" s="212" t="s">
        <v>668</v>
      </c>
      <c r="D469" s="212" t="s">
        <v>289</v>
      </c>
      <c r="E469" s="213" t="s">
        <v>669</v>
      </c>
      <c r="F469" s="214" t="s">
        <v>670</v>
      </c>
      <c r="G469" s="215" t="s">
        <v>166</v>
      </c>
      <c r="H469" s="216">
        <v>4.5999999999999999E-2</v>
      </c>
      <c r="I469" s="217">
        <v>7920</v>
      </c>
      <c r="J469" s="217">
        <f>ROUND(I469*H469,2)</f>
        <v>364.32</v>
      </c>
      <c r="K469" s="214" t="s">
        <v>136</v>
      </c>
      <c r="L469" s="218"/>
      <c r="M469" s="219" t="s">
        <v>1</v>
      </c>
      <c r="N469" s="220" t="s">
        <v>40</v>
      </c>
      <c r="O469" s="184">
        <v>0</v>
      </c>
      <c r="P469" s="184">
        <f>O469*H469</f>
        <v>0</v>
      </c>
      <c r="Q469" s="184">
        <v>0.55000000000000004</v>
      </c>
      <c r="R469" s="184">
        <f>Q469*H469</f>
        <v>2.5300000000000003E-2</v>
      </c>
      <c r="S469" s="184">
        <v>0</v>
      </c>
      <c r="T469" s="185">
        <f>S469*H469</f>
        <v>0</v>
      </c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R469" s="186" t="s">
        <v>317</v>
      </c>
      <c r="AT469" s="186" t="s">
        <v>289</v>
      </c>
      <c r="AU469" s="186" t="s">
        <v>82</v>
      </c>
      <c r="AY469" s="16" t="s">
        <v>130</v>
      </c>
      <c r="BE469" s="187">
        <f>IF(N469="základní",J469,0)</f>
        <v>364.32</v>
      </c>
      <c r="BF469" s="187">
        <f>IF(N469="snížená",J469,0)</f>
        <v>0</v>
      </c>
      <c r="BG469" s="187">
        <f>IF(N469="zákl. přenesená",J469,0)</f>
        <v>0</v>
      </c>
      <c r="BH469" s="187">
        <f>IF(N469="sníž. přenesená",J469,0)</f>
        <v>0</v>
      </c>
      <c r="BI469" s="187">
        <f>IF(N469="nulová",J469,0)</f>
        <v>0</v>
      </c>
      <c r="BJ469" s="16" t="s">
        <v>80</v>
      </c>
      <c r="BK469" s="187">
        <f>ROUND(I469*H469,2)</f>
        <v>364.32</v>
      </c>
      <c r="BL469" s="16" t="s">
        <v>221</v>
      </c>
      <c r="BM469" s="186" t="s">
        <v>671</v>
      </c>
    </row>
    <row r="470" spans="1:65" s="2" customFormat="1" ht="11.25">
      <c r="A470" s="30"/>
      <c r="B470" s="31"/>
      <c r="C470" s="32"/>
      <c r="D470" s="188" t="s">
        <v>139</v>
      </c>
      <c r="E470" s="32"/>
      <c r="F470" s="189" t="s">
        <v>670</v>
      </c>
      <c r="G470" s="32"/>
      <c r="H470" s="32"/>
      <c r="I470" s="32"/>
      <c r="J470" s="32"/>
      <c r="K470" s="32"/>
      <c r="L470" s="35"/>
      <c r="M470" s="190"/>
      <c r="N470" s="191"/>
      <c r="O470" s="67"/>
      <c r="P470" s="67"/>
      <c r="Q470" s="67"/>
      <c r="R470" s="67"/>
      <c r="S470" s="67"/>
      <c r="T470" s="68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T470" s="16" t="s">
        <v>139</v>
      </c>
      <c r="AU470" s="16" t="s">
        <v>82</v>
      </c>
    </row>
    <row r="471" spans="1:65" s="13" customFormat="1" ht="11.25">
      <c r="B471" s="192"/>
      <c r="C471" s="193"/>
      <c r="D471" s="188" t="s">
        <v>141</v>
      </c>
      <c r="E471" s="194" t="s">
        <v>1</v>
      </c>
      <c r="F471" s="195" t="s">
        <v>672</v>
      </c>
      <c r="G471" s="193"/>
      <c r="H471" s="196">
        <v>4.5999999999999999E-2</v>
      </c>
      <c r="I471" s="193"/>
      <c r="J471" s="193"/>
      <c r="K471" s="193"/>
      <c r="L471" s="197"/>
      <c r="M471" s="198"/>
      <c r="N471" s="199"/>
      <c r="O471" s="199"/>
      <c r="P471" s="199"/>
      <c r="Q471" s="199"/>
      <c r="R471" s="199"/>
      <c r="S471" s="199"/>
      <c r="T471" s="200"/>
      <c r="AT471" s="201" t="s">
        <v>141</v>
      </c>
      <c r="AU471" s="201" t="s">
        <v>82</v>
      </c>
      <c r="AV471" s="13" t="s">
        <v>82</v>
      </c>
      <c r="AW471" s="13" t="s">
        <v>32</v>
      </c>
      <c r="AX471" s="13" t="s">
        <v>80</v>
      </c>
      <c r="AY471" s="201" t="s">
        <v>130</v>
      </c>
    </row>
    <row r="472" spans="1:65" s="2" customFormat="1" ht="16.5" customHeight="1">
      <c r="A472" s="30"/>
      <c r="B472" s="31"/>
      <c r="C472" s="176" t="s">
        <v>673</v>
      </c>
      <c r="D472" s="176" t="s">
        <v>132</v>
      </c>
      <c r="E472" s="177" t="s">
        <v>674</v>
      </c>
      <c r="F472" s="178" t="s">
        <v>675</v>
      </c>
      <c r="G472" s="179" t="s">
        <v>150</v>
      </c>
      <c r="H472" s="180">
        <v>18</v>
      </c>
      <c r="I472" s="181">
        <v>14.04</v>
      </c>
      <c r="J472" s="181">
        <f>ROUND(I472*H472,2)</f>
        <v>252.72</v>
      </c>
      <c r="K472" s="178" t="s">
        <v>136</v>
      </c>
      <c r="L472" s="35"/>
      <c r="M472" s="182" t="s">
        <v>1</v>
      </c>
      <c r="N472" s="183" t="s">
        <v>40</v>
      </c>
      <c r="O472" s="184">
        <v>0.03</v>
      </c>
      <c r="P472" s="184">
        <f>O472*H472</f>
        <v>0.54</v>
      </c>
      <c r="Q472" s="184">
        <v>0</v>
      </c>
      <c r="R472" s="184">
        <f>Q472*H472</f>
        <v>0</v>
      </c>
      <c r="S472" s="184">
        <v>0</v>
      </c>
      <c r="T472" s="185">
        <f>S472*H472</f>
        <v>0</v>
      </c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R472" s="186" t="s">
        <v>221</v>
      </c>
      <c r="AT472" s="186" t="s">
        <v>132</v>
      </c>
      <c r="AU472" s="186" t="s">
        <v>82</v>
      </c>
      <c r="AY472" s="16" t="s">
        <v>130</v>
      </c>
      <c r="BE472" s="187">
        <f>IF(N472="základní",J472,0)</f>
        <v>252.72</v>
      </c>
      <c r="BF472" s="187">
        <f>IF(N472="snížená",J472,0)</f>
        <v>0</v>
      </c>
      <c r="BG472" s="187">
        <f>IF(N472="zákl. přenesená",J472,0)</f>
        <v>0</v>
      </c>
      <c r="BH472" s="187">
        <f>IF(N472="sníž. přenesená",J472,0)</f>
        <v>0</v>
      </c>
      <c r="BI472" s="187">
        <f>IF(N472="nulová",J472,0)</f>
        <v>0</v>
      </c>
      <c r="BJ472" s="16" t="s">
        <v>80</v>
      </c>
      <c r="BK472" s="187">
        <f>ROUND(I472*H472,2)</f>
        <v>252.72</v>
      </c>
      <c r="BL472" s="16" t="s">
        <v>221</v>
      </c>
      <c r="BM472" s="186" t="s">
        <v>676</v>
      </c>
    </row>
    <row r="473" spans="1:65" s="2" customFormat="1" ht="11.25">
      <c r="A473" s="30"/>
      <c r="B473" s="31"/>
      <c r="C473" s="32"/>
      <c r="D473" s="188" t="s">
        <v>139</v>
      </c>
      <c r="E473" s="32"/>
      <c r="F473" s="189" t="s">
        <v>677</v>
      </c>
      <c r="G473" s="32"/>
      <c r="H473" s="32"/>
      <c r="I473" s="32"/>
      <c r="J473" s="32"/>
      <c r="K473" s="32"/>
      <c r="L473" s="35"/>
      <c r="M473" s="190"/>
      <c r="N473" s="191"/>
      <c r="O473" s="67"/>
      <c r="P473" s="67"/>
      <c r="Q473" s="67"/>
      <c r="R473" s="67"/>
      <c r="S473" s="67"/>
      <c r="T473" s="68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T473" s="16" t="s">
        <v>139</v>
      </c>
      <c r="AU473" s="16" t="s">
        <v>82</v>
      </c>
    </row>
    <row r="474" spans="1:65" s="13" customFormat="1" ht="11.25">
      <c r="B474" s="192"/>
      <c r="C474" s="193"/>
      <c r="D474" s="188" t="s">
        <v>141</v>
      </c>
      <c r="E474" s="194" t="s">
        <v>1</v>
      </c>
      <c r="F474" s="195" t="s">
        <v>657</v>
      </c>
      <c r="G474" s="193"/>
      <c r="H474" s="196">
        <v>18</v>
      </c>
      <c r="I474" s="193"/>
      <c r="J474" s="193"/>
      <c r="K474" s="193"/>
      <c r="L474" s="197"/>
      <c r="M474" s="198"/>
      <c r="N474" s="199"/>
      <c r="O474" s="199"/>
      <c r="P474" s="199"/>
      <c r="Q474" s="199"/>
      <c r="R474" s="199"/>
      <c r="S474" s="199"/>
      <c r="T474" s="200"/>
      <c r="AT474" s="201" t="s">
        <v>141</v>
      </c>
      <c r="AU474" s="201" t="s">
        <v>82</v>
      </c>
      <c r="AV474" s="13" t="s">
        <v>82</v>
      </c>
      <c r="AW474" s="13" t="s">
        <v>32</v>
      </c>
      <c r="AX474" s="13" t="s">
        <v>80</v>
      </c>
      <c r="AY474" s="201" t="s">
        <v>130</v>
      </c>
    </row>
    <row r="475" spans="1:65" s="2" customFormat="1" ht="16.5" customHeight="1">
      <c r="A475" s="30"/>
      <c r="B475" s="31"/>
      <c r="C475" s="212" t="s">
        <v>678</v>
      </c>
      <c r="D475" s="212" t="s">
        <v>289</v>
      </c>
      <c r="E475" s="213" t="s">
        <v>679</v>
      </c>
      <c r="F475" s="214" t="s">
        <v>680</v>
      </c>
      <c r="G475" s="215" t="s">
        <v>166</v>
      </c>
      <c r="H475" s="216">
        <v>6.6000000000000003E-2</v>
      </c>
      <c r="I475" s="217">
        <v>7480</v>
      </c>
      <c r="J475" s="217">
        <f>ROUND(I475*H475,2)</f>
        <v>493.68</v>
      </c>
      <c r="K475" s="214" t="s">
        <v>136</v>
      </c>
      <c r="L475" s="218"/>
      <c r="M475" s="219" t="s">
        <v>1</v>
      </c>
      <c r="N475" s="220" t="s">
        <v>40</v>
      </c>
      <c r="O475" s="184">
        <v>0</v>
      </c>
      <c r="P475" s="184">
        <f>O475*H475</f>
        <v>0</v>
      </c>
      <c r="Q475" s="184">
        <v>0.55000000000000004</v>
      </c>
      <c r="R475" s="184">
        <f>Q475*H475</f>
        <v>3.6300000000000006E-2</v>
      </c>
      <c r="S475" s="184">
        <v>0</v>
      </c>
      <c r="T475" s="185">
        <f>S475*H475</f>
        <v>0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R475" s="186" t="s">
        <v>317</v>
      </c>
      <c r="AT475" s="186" t="s">
        <v>289</v>
      </c>
      <c r="AU475" s="186" t="s">
        <v>82</v>
      </c>
      <c r="AY475" s="16" t="s">
        <v>130</v>
      </c>
      <c r="BE475" s="187">
        <f>IF(N475="základní",J475,0)</f>
        <v>493.68</v>
      </c>
      <c r="BF475" s="187">
        <f>IF(N475="snížená",J475,0)</f>
        <v>0</v>
      </c>
      <c r="BG475" s="187">
        <f>IF(N475="zákl. přenesená",J475,0)</f>
        <v>0</v>
      </c>
      <c r="BH475" s="187">
        <f>IF(N475="sníž. přenesená",J475,0)</f>
        <v>0</v>
      </c>
      <c r="BI475" s="187">
        <f>IF(N475="nulová",J475,0)</f>
        <v>0</v>
      </c>
      <c r="BJ475" s="16" t="s">
        <v>80</v>
      </c>
      <c r="BK475" s="187">
        <f>ROUND(I475*H475,2)</f>
        <v>493.68</v>
      </c>
      <c r="BL475" s="16" t="s">
        <v>221</v>
      </c>
      <c r="BM475" s="186" t="s">
        <v>681</v>
      </c>
    </row>
    <row r="476" spans="1:65" s="2" customFormat="1" ht="11.25">
      <c r="A476" s="30"/>
      <c r="B476" s="31"/>
      <c r="C476" s="32"/>
      <c r="D476" s="188" t="s">
        <v>139</v>
      </c>
      <c r="E476" s="32"/>
      <c r="F476" s="189" t="s">
        <v>680</v>
      </c>
      <c r="G476" s="32"/>
      <c r="H476" s="32"/>
      <c r="I476" s="32"/>
      <c r="J476" s="32"/>
      <c r="K476" s="32"/>
      <c r="L476" s="35"/>
      <c r="M476" s="190"/>
      <c r="N476" s="191"/>
      <c r="O476" s="67"/>
      <c r="P476" s="67"/>
      <c r="Q476" s="67"/>
      <c r="R476" s="67"/>
      <c r="S476" s="67"/>
      <c r="T476" s="68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T476" s="16" t="s">
        <v>139</v>
      </c>
      <c r="AU476" s="16" t="s">
        <v>82</v>
      </c>
    </row>
    <row r="477" spans="1:65" s="13" customFormat="1" ht="11.25">
      <c r="B477" s="192"/>
      <c r="C477" s="193"/>
      <c r="D477" s="188" t="s">
        <v>141</v>
      </c>
      <c r="E477" s="194" t="s">
        <v>1</v>
      </c>
      <c r="F477" s="195" t="s">
        <v>682</v>
      </c>
      <c r="G477" s="193"/>
      <c r="H477" s="196">
        <v>0.06</v>
      </c>
      <c r="I477" s="193"/>
      <c r="J477" s="193"/>
      <c r="K477" s="193"/>
      <c r="L477" s="197"/>
      <c r="M477" s="198"/>
      <c r="N477" s="199"/>
      <c r="O477" s="199"/>
      <c r="P477" s="199"/>
      <c r="Q477" s="199"/>
      <c r="R477" s="199"/>
      <c r="S477" s="199"/>
      <c r="T477" s="200"/>
      <c r="AT477" s="201" t="s">
        <v>141</v>
      </c>
      <c r="AU477" s="201" t="s">
        <v>82</v>
      </c>
      <c r="AV477" s="13" t="s">
        <v>82</v>
      </c>
      <c r="AW477" s="13" t="s">
        <v>32</v>
      </c>
      <c r="AX477" s="13" t="s">
        <v>80</v>
      </c>
      <c r="AY477" s="201" t="s">
        <v>130</v>
      </c>
    </row>
    <row r="478" spans="1:65" s="13" customFormat="1" ht="11.25">
      <c r="B478" s="192"/>
      <c r="C478" s="193"/>
      <c r="D478" s="188" t="s">
        <v>141</v>
      </c>
      <c r="E478" s="193"/>
      <c r="F478" s="195" t="s">
        <v>683</v>
      </c>
      <c r="G478" s="193"/>
      <c r="H478" s="196">
        <v>6.6000000000000003E-2</v>
      </c>
      <c r="I478" s="193"/>
      <c r="J478" s="193"/>
      <c r="K478" s="193"/>
      <c r="L478" s="197"/>
      <c r="M478" s="198"/>
      <c r="N478" s="199"/>
      <c r="O478" s="199"/>
      <c r="P478" s="199"/>
      <c r="Q478" s="199"/>
      <c r="R478" s="199"/>
      <c r="S478" s="199"/>
      <c r="T478" s="200"/>
      <c r="AT478" s="201" t="s">
        <v>141</v>
      </c>
      <c r="AU478" s="201" t="s">
        <v>82</v>
      </c>
      <c r="AV478" s="13" t="s">
        <v>82</v>
      </c>
      <c r="AW478" s="13" t="s">
        <v>4</v>
      </c>
      <c r="AX478" s="13" t="s">
        <v>80</v>
      </c>
      <c r="AY478" s="201" t="s">
        <v>130</v>
      </c>
    </row>
    <row r="479" spans="1:65" s="2" customFormat="1" ht="24.2" customHeight="1">
      <c r="A479" s="30"/>
      <c r="B479" s="31"/>
      <c r="C479" s="176" t="s">
        <v>684</v>
      </c>
      <c r="D479" s="176" t="s">
        <v>132</v>
      </c>
      <c r="E479" s="177" t="s">
        <v>685</v>
      </c>
      <c r="F479" s="178" t="s">
        <v>686</v>
      </c>
      <c r="G479" s="179" t="s">
        <v>150</v>
      </c>
      <c r="H479" s="180">
        <v>14.4</v>
      </c>
      <c r="I479" s="181">
        <v>340.47</v>
      </c>
      <c r="J479" s="181">
        <f>ROUND(I479*H479,2)</f>
        <v>4902.7700000000004</v>
      </c>
      <c r="K479" s="178" t="s">
        <v>136</v>
      </c>
      <c r="L479" s="35"/>
      <c r="M479" s="182" t="s">
        <v>1</v>
      </c>
      <c r="N479" s="183" t="s">
        <v>40</v>
      </c>
      <c r="O479" s="184">
        <v>0.69599999999999995</v>
      </c>
      <c r="P479" s="184">
        <f>O479*H479</f>
        <v>10.022399999999999</v>
      </c>
      <c r="Q479" s="184">
        <v>0</v>
      </c>
      <c r="R479" s="184">
        <f>Q479*H479</f>
        <v>0</v>
      </c>
      <c r="S479" s="184">
        <v>0</v>
      </c>
      <c r="T479" s="185">
        <f>S479*H479</f>
        <v>0</v>
      </c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R479" s="186" t="s">
        <v>221</v>
      </c>
      <c r="AT479" s="186" t="s">
        <v>132</v>
      </c>
      <c r="AU479" s="186" t="s">
        <v>82</v>
      </c>
      <c r="AY479" s="16" t="s">
        <v>130</v>
      </c>
      <c r="BE479" s="187">
        <f>IF(N479="základní",J479,0)</f>
        <v>4902.7700000000004</v>
      </c>
      <c r="BF479" s="187">
        <f>IF(N479="snížená",J479,0)</f>
        <v>0</v>
      </c>
      <c r="BG479" s="187">
        <f>IF(N479="zákl. přenesená",J479,0)</f>
        <v>0</v>
      </c>
      <c r="BH479" s="187">
        <f>IF(N479="sníž. přenesená",J479,0)</f>
        <v>0</v>
      </c>
      <c r="BI479" s="187">
        <f>IF(N479="nulová",J479,0)</f>
        <v>0</v>
      </c>
      <c r="BJ479" s="16" t="s">
        <v>80</v>
      </c>
      <c r="BK479" s="187">
        <f>ROUND(I479*H479,2)</f>
        <v>4902.7700000000004</v>
      </c>
      <c r="BL479" s="16" t="s">
        <v>221</v>
      </c>
      <c r="BM479" s="186" t="s">
        <v>687</v>
      </c>
    </row>
    <row r="480" spans="1:65" s="2" customFormat="1" ht="29.25">
      <c r="A480" s="30"/>
      <c r="B480" s="31"/>
      <c r="C480" s="32"/>
      <c r="D480" s="188" t="s">
        <v>139</v>
      </c>
      <c r="E480" s="32"/>
      <c r="F480" s="189" t="s">
        <v>688</v>
      </c>
      <c r="G480" s="32"/>
      <c r="H480" s="32"/>
      <c r="I480" s="32"/>
      <c r="J480" s="32"/>
      <c r="K480" s="32"/>
      <c r="L480" s="35"/>
      <c r="M480" s="190"/>
      <c r="N480" s="191"/>
      <c r="O480" s="67"/>
      <c r="P480" s="67"/>
      <c r="Q480" s="67"/>
      <c r="R480" s="67"/>
      <c r="S480" s="67"/>
      <c r="T480" s="68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T480" s="16" t="s">
        <v>139</v>
      </c>
      <c r="AU480" s="16" t="s">
        <v>82</v>
      </c>
    </row>
    <row r="481" spans="1:65" s="13" customFormat="1" ht="11.25">
      <c r="B481" s="192"/>
      <c r="C481" s="193"/>
      <c r="D481" s="188" t="s">
        <v>141</v>
      </c>
      <c r="E481" s="194" t="s">
        <v>1</v>
      </c>
      <c r="F481" s="195" t="s">
        <v>689</v>
      </c>
      <c r="G481" s="193"/>
      <c r="H481" s="196">
        <v>14.4</v>
      </c>
      <c r="I481" s="193"/>
      <c r="J481" s="193"/>
      <c r="K481" s="193"/>
      <c r="L481" s="197"/>
      <c r="M481" s="198"/>
      <c r="N481" s="199"/>
      <c r="O481" s="199"/>
      <c r="P481" s="199"/>
      <c r="Q481" s="199"/>
      <c r="R481" s="199"/>
      <c r="S481" s="199"/>
      <c r="T481" s="200"/>
      <c r="AT481" s="201" t="s">
        <v>141</v>
      </c>
      <c r="AU481" s="201" t="s">
        <v>82</v>
      </c>
      <c r="AV481" s="13" t="s">
        <v>82</v>
      </c>
      <c r="AW481" s="13" t="s">
        <v>32</v>
      </c>
      <c r="AX481" s="13" t="s">
        <v>80</v>
      </c>
      <c r="AY481" s="201" t="s">
        <v>130</v>
      </c>
    </row>
    <row r="482" spans="1:65" s="2" customFormat="1" ht="24.2" customHeight="1">
      <c r="A482" s="30"/>
      <c r="B482" s="31"/>
      <c r="C482" s="212" t="s">
        <v>322</v>
      </c>
      <c r="D482" s="212" t="s">
        <v>289</v>
      </c>
      <c r="E482" s="213" t="s">
        <v>690</v>
      </c>
      <c r="F482" s="214" t="s">
        <v>691</v>
      </c>
      <c r="G482" s="215" t="s">
        <v>135</v>
      </c>
      <c r="H482" s="216">
        <v>5.76</v>
      </c>
      <c r="I482" s="217">
        <v>224</v>
      </c>
      <c r="J482" s="217">
        <f>ROUND(I482*H482,2)</f>
        <v>1290.24</v>
      </c>
      <c r="K482" s="214" t="s">
        <v>136</v>
      </c>
      <c r="L482" s="218"/>
      <c r="M482" s="219" t="s">
        <v>1</v>
      </c>
      <c r="N482" s="220" t="s">
        <v>40</v>
      </c>
      <c r="O482" s="184">
        <v>0</v>
      </c>
      <c r="P482" s="184">
        <f>O482*H482</f>
        <v>0</v>
      </c>
      <c r="Q482" s="184">
        <v>7.3499999999999998E-3</v>
      </c>
      <c r="R482" s="184">
        <f>Q482*H482</f>
        <v>4.2335999999999999E-2</v>
      </c>
      <c r="S482" s="184">
        <v>0</v>
      </c>
      <c r="T482" s="185">
        <f>S482*H482</f>
        <v>0</v>
      </c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R482" s="186" t="s">
        <v>317</v>
      </c>
      <c r="AT482" s="186" t="s">
        <v>289</v>
      </c>
      <c r="AU482" s="186" t="s">
        <v>82</v>
      </c>
      <c r="AY482" s="16" t="s">
        <v>130</v>
      </c>
      <c r="BE482" s="187">
        <f>IF(N482="základní",J482,0)</f>
        <v>1290.24</v>
      </c>
      <c r="BF482" s="187">
        <f>IF(N482="snížená",J482,0)</f>
        <v>0</v>
      </c>
      <c r="BG482" s="187">
        <f>IF(N482="zákl. přenesená",J482,0)</f>
        <v>0</v>
      </c>
      <c r="BH482" s="187">
        <f>IF(N482="sníž. přenesená",J482,0)</f>
        <v>0</v>
      </c>
      <c r="BI482" s="187">
        <f>IF(N482="nulová",J482,0)</f>
        <v>0</v>
      </c>
      <c r="BJ482" s="16" t="s">
        <v>80</v>
      </c>
      <c r="BK482" s="187">
        <f>ROUND(I482*H482,2)</f>
        <v>1290.24</v>
      </c>
      <c r="BL482" s="16" t="s">
        <v>221</v>
      </c>
      <c r="BM482" s="186" t="s">
        <v>692</v>
      </c>
    </row>
    <row r="483" spans="1:65" s="2" customFormat="1" ht="11.25">
      <c r="A483" s="30"/>
      <c r="B483" s="31"/>
      <c r="C483" s="32"/>
      <c r="D483" s="188" t="s">
        <v>139</v>
      </c>
      <c r="E483" s="32"/>
      <c r="F483" s="189" t="s">
        <v>691</v>
      </c>
      <c r="G483" s="32"/>
      <c r="H483" s="32"/>
      <c r="I483" s="32"/>
      <c r="J483" s="32"/>
      <c r="K483" s="32"/>
      <c r="L483" s="35"/>
      <c r="M483" s="190"/>
      <c r="N483" s="191"/>
      <c r="O483" s="67"/>
      <c r="P483" s="67"/>
      <c r="Q483" s="67"/>
      <c r="R483" s="67"/>
      <c r="S483" s="67"/>
      <c r="T483" s="68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T483" s="16" t="s">
        <v>139</v>
      </c>
      <c r="AU483" s="16" t="s">
        <v>82</v>
      </c>
    </row>
    <row r="484" spans="1:65" s="13" customFormat="1" ht="11.25">
      <c r="B484" s="192"/>
      <c r="C484" s="193"/>
      <c r="D484" s="188" t="s">
        <v>141</v>
      </c>
      <c r="E484" s="194" t="s">
        <v>1</v>
      </c>
      <c r="F484" s="195" t="s">
        <v>693</v>
      </c>
      <c r="G484" s="193"/>
      <c r="H484" s="196">
        <v>5.76</v>
      </c>
      <c r="I484" s="193"/>
      <c r="J484" s="193"/>
      <c r="K484" s="193"/>
      <c r="L484" s="197"/>
      <c r="M484" s="198"/>
      <c r="N484" s="199"/>
      <c r="O484" s="199"/>
      <c r="P484" s="199"/>
      <c r="Q484" s="199"/>
      <c r="R484" s="199"/>
      <c r="S484" s="199"/>
      <c r="T484" s="200"/>
      <c r="AT484" s="201" t="s">
        <v>141</v>
      </c>
      <c r="AU484" s="201" t="s">
        <v>82</v>
      </c>
      <c r="AV484" s="13" t="s">
        <v>82</v>
      </c>
      <c r="AW484" s="13" t="s">
        <v>32</v>
      </c>
      <c r="AX484" s="13" t="s">
        <v>80</v>
      </c>
      <c r="AY484" s="201" t="s">
        <v>130</v>
      </c>
    </row>
    <row r="485" spans="1:65" s="2" customFormat="1" ht="24.2" customHeight="1">
      <c r="A485" s="30"/>
      <c r="B485" s="31"/>
      <c r="C485" s="176" t="s">
        <v>694</v>
      </c>
      <c r="D485" s="176" t="s">
        <v>132</v>
      </c>
      <c r="E485" s="177" t="s">
        <v>695</v>
      </c>
      <c r="F485" s="178" t="s">
        <v>696</v>
      </c>
      <c r="G485" s="179" t="s">
        <v>166</v>
      </c>
      <c r="H485" s="180">
        <v>0.2</v>
      </c>
      <c r="I485" s="181">
        <v>1368.91</v>
      </c>
      <c r="J485" s="181">
        <f>ROUND(I485*H485,2)</f>
        <v>273.77999999999997</v>
      </c>
      <c r="K485" s="178" t="s">
        <v>136</v>
      </c>
      <c r="L485" s="35"/>
      <c r="M485" s="182" t="s">
        <v>1</v>
      </c>
      <c r="N485" s="183" t="s">
        <v>40</v>
      </c>
      <c r="O485" s="184">
        <v>0</v>
      </c>
      <c r="P485" s="184">
        <f>O485*H485</f>
        <v>0</v>
      </c>
      <c r="Q485" s="184">
        <v>2.3367804999999998E-2</v>
      </c>
      <c r="R485" s="184">
        <f>Q485*H485</f>
        <v>4.6735609999999997E-3</v>
      </c>
      <c r="S485" s="184">
        <v>0</v>
      </c>
      <c r="T485" s="185">
        <f>S485*H485</f>
        <v>0</v>
      </c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R485" s="186" t="s">
        <v>221</v>
      </c>
      <c r="AT485" s="186" t="s">
        <v>132</v>
      </c>
      <c r="AU485" s="186" t="s">
        <v>82</v>
      </c>
      <c r="AY485" s="16" t="s">
        <v>130</v>
      </c>
      <c r="BE485" s="187">
        <f>IF(N485="základní",J485,0)</f>
        <v>273.77999999999997</v>
      </c>
      <c r="BF485" s="187">
        <f>IF(N485="snížená",J485,0)</f>
        <v>0</v>
      </c>
      <c r="BG485" s="187">
        <f>IF(N485="zákl. přenesená",J485,0)</f>
        <v>0</v>
      </c>
      <c r="BH485" s="187">
        <f>IF(N485="sníž. přenesená",J485,0)</f>
        <v>0</v>
      </c>
      <c r="BI485" s="187">
        <f>IF(N485="nulová",J485,0)</f>
        <v>0</v>
      </c>
      <c r="BJ485" s="16" t="s">
        <v>80</v>
      </c>
      <c r="BK485" s="187">
        <f>ROUND(I485*H485,2)</f>
        <v>273.77999999999997</v>
      </c>
      <c r="BL485" s="16" t="s">
        <v>221</v>
      </c>
      <c r="BM485" s="186" t="s">
        <v>697</v>
      </c>
    </row>
    <row r="486" spans="1:65" s="2" customFormat="1" ht="19.5">
      <c r="A486" s="30"/>
      <c r="B486" s="31"/>
      <c r="C486" s="32"/>
      <c r="D486" s="188" t="s">
        <v>139</v>
      </c>
      <c r="E486" s="32"/>
      <c r="F486" s="189" t="s">
        <v>698</v>
      </c>
      <c r="G486" s="32"/>
      <c r="H486" s="32"/>
      <c r="I486" s="32"/>
      <c r="J486" s="32"/>
      <c r="K486" s="32"/>
      <c r="L486" s="35"/>
      <c r="M486" s="190"/>
      <c r="N486" s="191"/>
      <c r="O486" s="67"/>
      <c r="P486" s="67"/>
      <c r="Q486" s="67"/>
      <c r="R486" s="67"/>
      <c r="S486" s="67"/>
      <c r="T486" s="68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T486" s="16" t="s">
        <v>139</v>
      </c>
      <c r="AU486" s="16" t="s">
        <v>82</v>
      </c>
    </row>
    <row r="487" spans="1:65" s="13" customFormat="1" ht="11.25">
      <c r="B487" s="192"/>
      <c r="C487" s="193"/>
      <c r="D487" s="188" t="s">
        <v>141</v>
      </c>
      <c r="E487" s="194" t="s">
        <v>1</v>
      </c>
      <c r="F487" s="195" t="s">
        <v>699</v>
      </c>
      <c r="G487" s="193"/>
      <c r="H487" s="196">
        <v>0.2</v>
      </c>
      <c r="I487" s="193"/>
      <c r="J487" s="193"/>
      <c r="K487" s="193"/>
      <c r="L487" s="197"/>
      <c r="M487" s="198"/>
      <c r="N487" s="199"/>
      <c r="O487" s="199"/>
      <c r="P487" s="199"/>
      <c r="Q487" s="199"/>
      <c r="R487" s="199"/>
      <c r="S487" s="199"/>
      <c r="T487" s="200"/>
      <c r="AT487" s="201" t="s">
        <v>141</v>
      </c>
      <c r="AU487" s="201" t="s">
        <v>82</v>
      </c>
      <c r="AV487" s="13" t="s">
        <v>82</v>
      </c>
      <c r="AW487" s="13" t="s">
        <v>32</v>
      </c>
      <c r="AX487" s="13" t="s">
        <v>80</v>
      </c>
      <c r="AY487" s="201" t="s">
        <v>130</v>
      </c>
    </row>
    <row r="488" spans="1:65" s="12" customFormat="1" ht="22.9" customHeight="1">
      <c r="B488" s="161"/>
      <c r="C488" s="162"/>
      <c r="D488" s="163" t="s">
        <v>74</v>
      </c>
      <c r="E488" s="174" t="s">
        <v>700</v>
      </c>
      <c r="F488" s="174" t="s">
        <v>701</v>
      </c>
      <c r="G488" s="162"/>
      <c r="H488" s="162"/>
      <c r="I488" s="162"/>
      <c r="J488" s="175">
        <f>BK488</f>
        <v>11841.08</v>
      </c>
      <c r="K488" s="162"/>
      <c r="L488" s="166"/>
      <c r="M488" s="167"/>
      <c r="N488" s="168"/>
      <c r="O488" s="168"/>
      <c r="P488" s="169">
        <f>SUM(P489:P500)</f>
        <v>14.59808</v>
      </c>
      <c r="Q488" s="168"/>
      <c r="R488" s="169">
        <f>SUM(R489:R500)</f>
        <v>0.115876226256</v>
      </c>
      <c r="S488" s="168"/>
      <c r="T488" s="170">
        <f>SUM(T489:T500)</f>
        <v>0</v>
      </c>
      <c r="AR488" s="171" t="s">
        <v>82</v>
      </c>
      <c r="AT488" s="172" t="s">
        <v>74</v>
      </c>
      <c r="AU488" s="172" t="s">
        <v>80</v>
      </c>
      <c r="AY488" s="171" t="s">
        <v>130</v>
      </c>
      <c r="BK488" s="173">
        <f>SUM(BK489:BK500)</f>
        <v>11841.08</v>
      </c>
    </row>
    <row r="489" spans="1:65" s="2" customFormat="1" ht="24.2" customHeight="1">
      <c r="A489" s="30"/>
      <c r="B489" s="31"/>
      <c r="C489" s="176" t="s">
        <v>702</v>
      </c>
      <c r="D489" s="176" t="s">
        <v>132</v>
      </c>
      <c r="E489" s="177" t="s">
        <v>703</v>
      </c>
      <c r="F489" s="178" t="s">
        <v>704</v>
      </c>
      <c r="G489" s="179" t="s">
        <v>135</v>
      </c>
      <c r="H489" s="180">
        <v>7.84</v>
      </c>
      <c r="I489" s="181">
        <v>802.58</v>
      </c>
      <c r="J489" s="181">
        <f>ROUND(I489*H489,2)</f>
        <v>6292.23</v>
      </c>
      <c r="K489" s="178" t="s">
        <v>136</v>
      </c>
      <c r="L489" s="35"/>
      <c r="M489" s="182" t="s">
        <v>1</v>
      </c>
      <c r="N489" s="183" t="s">
        <v>40</v>
      </c>
      <c r="O489" s="184">
        <v>0.96799999999999997</v>
      </c>
      <c r="P489" s="184">
        <f>O489*H489</f>
        <v>7.5891199999999994</v>
      </c>
      <c r="Q489" s="184">
        <v>1.2588719999999999E-2</v>
      </c>
      <c r="R489" s="184">
        <f>Q489*H489</f>
        <v>9.8695564799999996E-2</v>
      </c>
      <c r="S489" s="184">
        <v>0</v>
      </c>
      <c r="T489" s="185">
        <f>S489*H489</f>
        <v>0</v>
      </c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R489" s="186" t="s">
        <v>221</v>
      </c>
      <c r="AT489" s="186" t="s">
        <v>132</v>
      </c>
      <c r="AU489" s="186" t="s">
        <v>82</v>
      </c>
      <c r="AY489" s="16" t="s">
        <v>130</v>
      </c>
      <c r="BE489" s="187">
        <f>IF(N489="základní",J489,0)</f>
        <v>6292.23</v>
      </c>
      <c r="BF489" s="187">
        <f>IF(N489="snížená",J489,0)</f>
        <v>0</v>
      </c>
      <c r="BG489" s="187">
        <f>IF(N489="zákl. přenesená",J489,0)</f>
        <v>0</v>
      </c>
      <c r="BH489" s="187">
        <f>IF(N489="sníž. přenesená",J489,0)</f>
        <v>0</v>
      </c>
      <c r="BI489" s="187">
        <f>IF(N489="nulová",J489,0)</f>
        <v>0</v>
      </c>
      <c r="BJ489" s="16" t="s">
        <v>80</v>
      </c>
      <c r="BK489" s="187">
        <f>ROUND(I489*H489,2)</f>
        <v>6292.23</v>
      </c>
      <c r="BL489" s="16" t="s">
        <v>221</v>
      </c>
      <c r="BM489" s="186" t="s">
        <v>705</v>
      </c>
    </row>
    <row r="490" spans="1:65" s="2" customFormat="1" ht="29.25">
      <c r="A490" s="30"/>
      <c r="B490" s="31"/>
      <c r="C490" s="32"/>
      <c r="D490" s="188" t="s">
        <v>139</v>
      </c>
      <c r="E490" s="32"/>
      <c r="F490" s="189" t="s">
        <v>706</v>
      </c>
      <c r="G490" s="32"/>
      <c r="H490" s="32"/>
      <c r="I490" s="32"/>
      <c r="J490" s="32"/>
      <c r="K490" s="32"/>
      <c r="L490" s="35"/>
      <c r="M490" s="190"/>
      <c r="N490" s="191"/>
      <c r="O490" s="67"/>
      <c r="P490" s="67"/>
      <c r="Q490" s="67"/>
      <c r="R490" s="67"/>
      <c r="S490" s="67"/>
      <c r="T490" s="68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T490" s="16" t="s">
        <v>139</v>
      </c>
      <c r="AU490" s="16" t="s">
        <v>82</v>
      </c>
    </row>
    <row r="491" spans="1:65" s="13" customFormat="1" ht="11.25">
      <c r="B491" s="192"/>
      <c r="C491" s="193"/>
      <c r="D491" s="188" t="s">
        <v>141</v>
      </c>
      <c r="E491" s="194" t="s">
        <v>1</v>
      </c>
      <c r="F491" s="195" t="s">
        <v>707</v>
      </c>
      <c r="G491" s="193"/>
      <c r="H491" s="196">
        <v>7.84</v>
      </c>
      <c r="I491" s="193"/>
      <c r="J491" s="193"/>
      <c r="K491" s="193"/>
      <c r="L491" s="197"/>
      <c r="M491" s="198"/>
      <c r="N491" s="199"/>
      <c r="O491" s="199"/>
      <c r="P491" s="199"/>
      <c r="Q491" s="199"/>
      <c r="R491" s="199"/>
      <c r="S491" s="199"/>
      <c r="T491" s="200"/>
      <c r="AT491" s="201" t="s">
        <v>141</v>
      </c>
      <c r="AU491" s="201" t="s">
        <v>82</v>
      </c>
      <c r="AV491" s="13" t="s">
        <v>82</v>
      </c>
      <c r="AW491" s="13" t="s">
        <v>32</v>
      </c>
      <c r="AX491" s="13" t="s">
        <v>80</v>
      </c>
      <c r="AY491" s="201" t="s">
        <v>130</v>
      </c>
    </row>
    <row r="492" spans="1:65" s="2" customFormat="1" ht="24.2" customHeight="1">
      <c r="A492" s="30"/>
      <c r="B492" s="31"/>
      <c r="C492" s="176" t="s">
        <v>708</v>
      </c>
      <c r="D492" s="176" t="s">
        <v>132</v>
      </c>
      <c r="E492" s="177" t="s">
        <v>709</v>
      </c>
      <c r="F492" s="178" t="s">
        <v>710</v>
      </c>
      <c r="G492" s="179" t="s">
        <v>135</v>
      </c>
      <c r="H492" s="180">
        <v>7.84</v>
      </c>
      <c r="I492" s="181">
        <v>545.94000000000005</v>
      </c>
      <c r="J492" s="181">
        <f>ROUND(I492*H492,2)</f>
        <v>4280.17</v>
      </c>
      <c r="K492" s="178" t="s">
        <v>136</v>
      </c>
      <c r="L492" s="35"/>
      <c r="M492" s="182" t="s">
        <v>1</v>
      </c>
      <c r="N492" s="183" t="s">
        <v>40</v>
      </c>
      <c r="O492" s="184">
        <v>0.89400000000000002</v>
      </c>
      <c r="P492" s="184">
        <f>O492*H492</f>
        <v>7.0089600000000001</v>
      </c>
      <c r="Q492" s="184">
        <v>3.4141089999999998E-4</v>
      </c>
      <c r="R492" s="184">
        <f>Q492*H492</f>
        <v>2.6766614559999998E-3</v>
      </c>
      <c r="S492" s="184">
        <v>0</v>
      </c>
      <c r="T492" s="185">
        <f>S492*H492</f>
        <v>0</v>
      </c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R492" s="186" t="s">
        <v>221</v>
      </c>
      <c r="AT492" s="186" t="s">
        <v>132</v>
      </c>
      <c r="AU492" s="186" t="s">
        <v>82</v>
      </c>
      <c r="AY492" s="16" t="s">
        <v>130</v>
      </c>
      <c r="BE492" s="187">
        <f>IF(N492="základní",J492,0)</f>
        <v>4280.17</v>
      </c>
      <c r="BF492" s="187">
        <f>IF(N492="snížená",J492,0)</f>
        <v>0</v>
      </c>
      <c r="BG492" s="187">
        <f>IF(N492="zákl. přenesená",J492,0)</f>
        <v>0</v>
      </c>
      <c r="BH492" s="187">
        <f>IF(N492="sníž. přenesená",J492,0)</f>
        <v>0</v>
      </c>
      <c r="BI492" s="187">
        <f>IF(N492="nulová",J492,0)</f>
        <v>0</v>
      </c>
      <c r="BJ492" s="16" t="s">
        <v>80</v>
      </c>
      <c r="BK492" s="187">
        <f>ROUND(I492*H492,2)</f>
        <v>4280.17</v>
      </c>
      <c r="BL492" s="16" t="s">
        <v>221</v>
      </c>
      <c r="BM492" s="186" t="s">
        <v>711</v>
      </c>
    </row>
    <row r="493" spans="1:65" s="2" customFormat="1" ht="19.5">
      <c r="A493" s="30"/>
      <c r="B493" s="31"/>
      <c r="C493" s="32"/>
      <c r="D493" s="188" t="s">
        <v>139</v>
      </c>
      <c r="E493" s="32"/>
      <c r="F493" s="189" t="s">
        <v>712</v>
      </c>
      <c r="G493" s="32"/>
      <c r="H493" s="32"/>
      <c r="I493" s="32"/>
      <c r="J493" s="32"/>
      <c r="K493" s="32"/>
      <c r="L493" s="35"/>
      <c r="M493" s="190"/>
      <c r="N493" s="191"/>
      <c r="O493" s="67"/>
      <c r="P493" s="67"/>
      <c r="Q493" s="67"/>
      <c r="R493" s="67"/>
      <c r="S493" s="67"/>
      <c r="T493" s="68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T493" s="16" t="s">
        <v>139</v>
      </c>
      <c r="AU493" s="16" t="s">
        <v>82</v>
      </c>
    </row>
    <row r="494" spans="1:65" s="13" customFormat="1" ht="11.25">
      <c r="B494" s="192"/>
      <c r="C494" s="193"/>
      <c r="D494" s="188" t="s">
        <v>141</v>
      </c>
      <c r="E494" s="194" t="s">
        <v>1</v>
      </c>
      <c r="F494" s="195" t="s">
        <v>707</v>
      </c>
      <c r="G494" s="193"/>
      <c r="H494" s="196">
        <v>7.84</v>
      </c>
      <c r="I494" s="193"/>
      <c r="J494" s="193"/>
      <c r="K494" s="193"/>
      <c r="L494" s="197"/>
      <c r="M494" s="198"/>
      <c r="N494" s="199"/>
      <c r="O494" s="199"/>
      <c r="P494" s="199"/>
      <c r="Q494" s="199"/>
      <c r="R494" s="199"/>
      <c r="S494" s="199"/>
      <c r="T494" s="200"/>
      <c r="AT494" s="201" t="s">
        <v>141</v>
      </c>
      <c r="AU494" s="201" t="s">
        <v>82</v>
      </c>
      <c r="AV494" s="13" t="s">
        <v>82</v>
      </c>
      <c r="AW494" s="13" t="s">
        <v>32</v>
      </c>
      <c r="AX494" s="13" t="s">
        <v>80</v>
      </c>
      <c r="AY494" s="201" t="s">
        <v>130</v>
      </c>
    </row>
    <row r="495" spans="1:65" s="2" customFormat="1" ht="16.5" customHeight="1">
      <c r="A495" s="30"/>
      <c r="B495" s="31"/>
      <c r="C495" s="212" t="s">
        <v>713</v>
      </c>
      <c r="D495" s="212" t="s">
        <v>289</v>
      </c>
      <c r="E495" s="213" t="s">
        <v>714</v>
      </c>
      <c r="F495" s="214" t="s">
        <v>715</v>
      </c>
      <c r="G495" s="215" t="s">
        <v>150</v>
      </c>
      <c r="H495" s="216">
        <v>19.600000000000001</v>
      </c>
      <c r="I495" s="217">
        <v>46.9</v>
      </c>
      <c r="J495" s="217">
        <f>ROUND(I495*H495,2)</f>
        <v>919.24</v>
      </c>
      <c r="K495" s="214" t="s">
        <v>136</v>
      </c>
      <c r="L495" s="218"/>
      <c r="M495" s="219" t="s">
        <v>1</v>
      </c>
      <c r="N495" s="220" t="s">
        <v>40</v>
      </c>
      <c r="O495" s="184">
        <v>0</v>
      </c>
      <c r="P495" s="184">
        <f>O495*H495</f>
        <v>0</v>
      </c>
      <c r="Q495" s="184">
        <v>5.4000000000000001E-4</v>
      </c>
      <c r="R495" s="184">
        <f>Q495*H495</f>
        <v>1.0584000000000001E-2</v>
      </c>
      <c r="S495" s="184">
        <v>0</v>
      </c>
      <c r="T495" s="185">
        <f>S495*H495</f>
        <v>0</v>
      </c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R495" s="186" t="s">
        <v>317</v>
      </c>
      <c r="AT495" s="186" t="s">
        <v>289</v>
      </c>
      <c r="AU495" s="186" t="s">
        <v>82</v>
      </c>
      <c r="AY495" s="16" t="s">
        <v>130</v>
      </c>
      <c r="BE495" s="187">
        <f>IF(N495="základní",J495,0)</f>
        <v>919.24</v>
      </c>
      <c r="BF495" s="187">
        <f>IF(N495="snížená",J495,0)</f>
        <v>0</v>
      </c>
      <c r="BG495" s="187">
        <f>IF(N495="zákl. přenesená",J495,0)</f>
        <v>0</v>
      </c>
      <c r="BH495" s="187">
        <f>IF(N495="sníž. přenesená",J495,0)</f>
        <v>0</v>
      </c>
      <c r="BI495" s="187">
        <f>IF(N495="nulová",J495,0)</f>
        <v>0</v>
      </c>
      <c r="BJ495" s="16" t="s">
        <v>80</v>
      </c>
      <c r="BK495" s="187">
        <f>ROUND(I495*H495,2)</f>
        <v>919.24</v>
      </c>
      <c r="BL495" s="16" t="s">
        <v>221</v>
      </c>
      <c r="BM495" s="186" t="s">
        <v>716</v>
      </c>
    </row>
    <row r="496" spans="1:65" s="2" customFormat="1" ht="11.25">
      <c r="A496" s="30"/>
      <c r="B496" s="31"/>
      <c r="C496" s="32"/>
      <c r="D496" s="188" t="s">
        <v>139</v>
      </c>
      <c r="E496" s="32"/>
      <c r="F496" s="189" t="s">
        <v>715</v>
      </c>
      <c r="G496" s="32"/>
      <c r="H496" s="32"/>
      <c r="I496" s="32"/>
      <c r="J496" s="32"/>
      <c r="K496" s="32"/>
      <c r="L496" s="35"/>
      <c r="M496" s="190"/>
      <c r="N496" s="191"/>
      <c r="O496" s="67"/>
      <c r="P496" s="67"/>
      <c r="Q496" s="67"/>
      <c r="R496" s="67"/>
      <c r="S496" s="67"/>
      <c r="T496" s="68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T496" s="16" t="s">
        <v>139</v>
      </c>
      <c r="AU496" s="16" t="s">
        <v>82</v>
      </c>
    </row>
    <row r="497" spans="1:65" s="13" customFormat="1" ht="11.25">
      <c r="B497" s="192"/>
      <c r="C497" s="193"/>
      <c r="D497" s="188" t="s">
        <v>141</v>
      </c>
      <c r="E497" s="194" t="s">
        <v>1</v>
      </c>
      <c r="F497" s="195" t="s">
        <v>717</v>
      </c>
      <c r="G497" s="193"/>
      <c r="H497" s="196">
        <v>19.600000000000001</v>
      </c>
      <c r="I497" s="193"/>
      <c r="J497" s="193"/>
      <c r="K497" s="193"/>
      <c r="L497" s="197"/>
      <c r="M497" s="198"/>
      <c r="N497" s="199"/>
      <c r="O497" s="199"/>
      <c r="P497" s="199"/>
      <c r="Q497" s="199"/>
      <c r="R497" s="199"/>
      <c r="S497" s="199"/>
      <c r="T497" s="200"/>
      <c r="AT497" s="201" t="s">
        <v>141</v>
      </c>
      <c r="AU497" s="201" t="s">
        <v>82</v>
      </c>
      <c r="AV497" s="13" t="s">
        <v>82</v>
      </c>
      <c r="AW497" s="13" t="s">
        <v>32</v>
      </c>
      <c r="AX497" s="13" t="s">
        <v>80</v>
      </c>
      <c r="AY497" s="201" t="s">
        <v>130</v>
      </c>
    </row>
    <row r="498" spans="1:65" s="2" customFormat="1" ht="16.5" customHeight="1">
      <c r="A498" s="30"/>
      <c r="B498" s="31"/>
      <c r="C498" s="212" t="s">
        <v>718</v>
      </c>
      <c r="D498" s="212" t="s">
        <v>289</v>
      </c>
      <c r="E498" s="213" t="s">
        <v>719</v>
      </c>
      <c r="F498" s="214" t="s">
        <v>720</v>
      </c>
      <c r="G498" s="215" t="s">
        <v>150</v>
      </c>
      <c r="H498" s="216">
        <v>11.2</v>
      </c>
      <c r="I498" s="217">
        <v>31.2</v>
      </c>
      <c r="J498" s="217">
        <f>ROUND(I498*H498,2)</f>
        <v>349.44</v>
      </c>
      <c r="K498" s="214" t="s">
        <v>136</v>
      </c>
      <c r="L498" s="218"/>
      <c r="M498" s="219" t="s">
        <v>1</v>
      </c>
      <c r="N498" s="220" t="s">
        <v>40</v>
      </c>
      <c r="O498" s="184">
        <v>0</v>
      </c>
      <c r="P498" s="184">
        <f>O498*H498</f>
        <v>0</v>
      </c>
      <c r="Q498" s="184">
        <v>3.5E-4</v>
      </c>
      <c r="R498" s="184">
        <f>Q498*H498</f>
        <v>3.9199999999999999E-3</v>
      </c>
      <c r="S498" s="184">
        <v>0</v>
      </c>
      <c r="T498" s="185">
        <f>S498*H498</f>
        <v>0</v>
      </c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R498" s="186" t="s">
        <v>317</v>
      </c>
      <c r="AT498" s="186" t="s">
        <v>289</v>
      </c>
      <c r="AU498" s="186" t="s">
        <v>82</v>
      </c>
      <c r="AY498" s="16" t="s">
        <v>130</v>
      </c>
      <c r="BE498" s="187">
        <f>IF(N498="základní",J498,0)</f>
        <v>349.44</v>
      </c>
      <c r="BF498" s="187">
        <f>IF(N498="snížená",J498,0)</f>
        <v>0</v>
      </c>
      <c r="BG498" s="187">
        <f>IF(N498="zákl. přenesená",J498,0)</f>
        <v>0</v>
      </c>
      <c r="BH498" s="187">
        <f>IF(N498="sníž. přenesená",J498,0)</f>
        <v>0</v>
      </c>
      <c r="BI498" s="187">
        <f>IF(N498="nulová",J498,0)</f>
        <v>0</v>
      </c>
      <c r="BJ498" s="16" t="s">
        <v>80</v>
      </c>
      <c r="BK498" s="187">
        <f>ROUND(I498*H498,2)</f>
        <v>349.44</v>
      </c>
      <c r="BL498" s="16" t="s">
        <v>221</v>
      </c>
      <c r="BM498" s="186" t="s">
        <v>721</v>
      </c>
    </row>
    <row r="499" spans="1:65" s="2" customFormat="1" ht="11.25">
      <c r="A499" s="30"/>
      <c r="B499" s="31"/>
      <c r="C499" s="32"/>
      <c r="D499" s="188" t="s">
        <v>139</v>
      </c>
      <c r="E499" s="32"/>
      <c r="F499" s="189" t="s">
        <v>720</v>
      </c>
      <c r="G499" s="32"/>
      <c r="H499" s="32"/>
      <c r="I499" s="32"/>
      <c r="J499" s="32"/>
      <c r="K499" s="32"/>
      <c r="L499" s="35"/>
      <c r="M499" s="190"/>
      <c r="N499" s="191"/>
      <c r="O499" s="67"/>
      <c r="P499" s="67"/>
      <c r="Q499" s="67"/>
      <c r="R499" s="67"/>
      <c r="S499" s="67"/>
      <c r="T499" s="68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T499" s="16" t="s">
        <v>139</v>
      </c>
      <c r="AU499" s="16" t="s">
        <v>82</v>
      </c>
    </row>
    <row r="500" spans="1:65" s="13" customFormat="1" ht="11.25">
      <c r="B500" s="192"/>
      <c r="C500" s="193"/>
      <c r="D500" s="188" t="s">
        <v>141</v>
      </c>
      <c r="E500" s="194" t="s">
        <v>1</v>
      </c>
      <c r="F500" s="195" t="s">
        <v>722</v>
      </c>
      <c r="G500" s="193"/>
      <c r="H500" s="196">
        <v>11.2</v>
      </c>
      <c r="I500" s="193"/>
      <c r="J500" s="193"/>
      <c r="K500" s="193"/>
      <c r="L500" s="197"/>
      <c r="M500" s="198"/>
      <c r="N500" s="199"/>
      <c r="O500" s="199"/>
      <c r="P500" s="199"/>
      <c r="Q500" s="199"/>
      <c r="R500" s="199"/>
      <c r="S500" s="199"/>
      <c r="T500" s="200"/>
      <c r="AT500" s="201" t="s">
        <v>141</v>
      </c>
      <c r="AU500" s="201" t="s">
        <v>82</v>
      </c>
      <c r="AV500" s="13" t="s">
        <v>82</v>
      </c>
      <c r="AW500" s="13" t="s">
        <v>32</v>
      </c>
      <c r="AX500" s="13" t="s">
        <v>80</v>
      </c>
      <c r="AY500" s="201" t="s">
        <v>130</v>
      </c>
    </row>
    <row r="501" spans="1:65" s="12" customFormat="1" ht="22.9" customHeight="1">
      <c r="B501" s="161"/>
      <c r="C501" s="162"/>
      <c r="D501" s="163" t="s">
        <v>74</v>
      </c>
      <c r="E501" s="174" t="s">
        <v>723</v>
      </c>
      <c r="F501" s="174" t="s">
        <v>724</v>
      </c>
      <c r="G501" s="162"/>
      <c r="H501" s="162"/>
      <c r="I501" s="162"/>
      <c r="J501" s="175">
        <f>BK501</f>
        <v>5443.6799999999994</v>
      </c>
      <c r="K501" s="162"/>
      <c r="L501" s="166"/>
      <c r="M501" s="167"/>
      <c r="N501" s="168"/>
      <c r="O501" s="168"/>
      <c r="P501" s="169">
        <f>SUM(P502:P543)</f>
        <v>5.0689999999999991</v>
      </c>
      <c r="Q501" s="168"/>
      <c r="R501" s="169">
        <f>SUM(R502:R543)</f>
        <v>3.0248000000000004E-2</v>
      </c>
      <c r="S501" s="168"/>
      <c r="T501" s="170">
        <f>SUM(T502:T543)</f>
        <v>0</v>
      </c>
      <c r="AR501" s="171" t="s">
        <v>82</v>
      </c>
      <c r="AT501" s="172" t="s">
        <v>74</v>
      </c>
      <c r="AU501" s="172" t="s">
        <v>80</v>
      </c>
      <c r="AY501" s="171" t="s">
        <v>130</v>
      </c>
      <c r="BK501" s="173">
        <f>SUM(BK502:BK543)</f>
        <v>5443.6799999999994</v>
      </c>
    </row>
    <row r="502" spans="1:65" s="2" customFormat="1" ht="16.5" customHeight="1">
      <c r="A502" s="30"/>
      <c r="B502" s="31"/>
      <c r="C502" s="176" t="s">
        <v>725</v>
      </c>
      <c r="D502" s="176" t="s">
        <v>132</v>
      </c>
      <c r="E502" s="177" t="s">
        <v>726</v>
      </c>
      <c r="F502" s="178" t="s">
        <v>727</v>
      </c>
      <c r="G502" s="179" t="s">
        <v>150</v>
      </c>
      <c r="H502" s="180">
        <v>7.2</v>
      </c>
      <c r="I502" s="181">
        <v>167.66</v>
      </c>
      <c r="J502" s="181">
        <f>ROUND(I502*H502,2)</f>
        <v>1207.1500000000001</v>
      </c>
      <c r="K502" s="178" t="s">
        <v>136</v>
      </c>
      <c r="L502" s="35"/>
      <c r="M502" s="182" t="s">
        <v>1</v>
      </c>
      <c r="N502" s="183" t="s">
        <v>40</v>
      </c>
      <c r="O502" s="184">
        <v>0.245</v>
      </c>
      <c r="P502" s="184">
        <f>O502*H502</f>
        <v>1.764</v>
      </c>
      <c r="Q502" s="184">
        <v>0</v>
      </c>
      <c r="R502" s="184">
        <f>Q502*H502</f>
        <v>0</v>
      </c>
      <c r="S502" s="184">
        <v>0</v>
      </c>
      <c r="T502" s="185">
        <f>S502*H502</f>
        <v>0</v>
      </c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R502" s="186" t="s">
        <v>221</v>
      </c>
      <c r="AT502" s="186" t="s">
        <v>132</v>
      </c>
      <c r="AU502" s="186" t="s">
        <v>82</v>
      </c>
      <c r="AY502" s="16" t="s">
        <v>130</v>
      </c>
      <c r="BE502" s="187">
        <f>IF(N502="základní",J502,0)</f>
        <v>1207.1500000000001</v>
      </c>
      <c r="BF502" s="187">
        <f>IF(N502="snížená",J502,0)</f>
        <v>0</v>
      </c>
      <c r="BG502" s="187">
        <f>IF(N502="zákl. přenesená",J502,0)</f>
        <v>0</v>
      </c>
      <c r="BH502" s="187">
        <f>IF(N502="sníž. přenesená",J502,0)</f>
        <v>0</v>
      </c>
      <c r="BI502" s="187">
        <f>IF(N502="nulová",J502,0)</f>
        <v>0</v>
      </c>
      <c r="BJ502" s="16" t="s">
        <v>80</v>
      </c>
      <c r="BK502" s="187">
        <f>ROUND(I502*H502,2)</f>
        <v>1207.1500000000001</v>
      </c>
      <c r="BL502" s="16" t="s">
        <v>221</v>
      </c>
      <c r="BM502" s="186" t="s">
        <v>728</v>
      </c>
    </row>
    <row r="503" spans="1:65" s="2" customFormat="1" ht="11.25">
      <c r="A503" s="30"/>
      <c r="B503" s="31"/>
      <c r="C503" s="32"/>
      <c r="D503" s="188" t="s">
        <v>139</v>
      </c>
      <c r="E503" s="32"/>
      <c r="F503" s="189" t="s">
        <v>729</v>
      </c>
      <c r="G503" s="32"/>
      <c r="H503" s="32"/>
      <c r="I503" s="32"/>
      <c r="J503" s="32"/>
      <c r="K503" s="32"/>
      <c r="L503" s="35"/>
      <c r="M503" s="190"/>
      <c r="N503" s="191"/>
      <c r="O503" s="67"/>
      <c r="P503" s="67"/>
      <c r="Q503" s="67"/>
      <c r="R503" s="67"/>
      <c r="S503" s="67"/>
      <c r="T503" s="68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T503" s="16" t="s">
        <v>139</v>
      </c>
      <c r="AU503" s="16" t="s">
        <v>82</v>
      </c>
    </row>
    <row r="504" spans="1:65" s="13" customFormat="1" ht="11.25">
      <c r="B504" s="192"/>
      <c r="C504" s="193"/>
      <c r="D504" s="188" t="s">
        <v>141</v>
      </c>
      <c r="E504" s="194" t="s">
        <v>1</v>
      </c>
      <c r="F504" s="195" t="s">
        <v>730</v>
      </c>
      <c r="G504" s="193"/>
      <c r="H504" s="196">
        <v>7.2</v>
      </c>
      <c r="I504" s="193"/>
      <c r="J504" s="193"/>
      <c r="K504" s="193"/>
      <c r="L504" s="197"/>
      <c r="M504" s="198"/>
      <c r="N504" s="199"/>
      <c r="O504" s="199"/>
      <c r="P504" s="199"/>
      <c r="Q504" s="199"/>
      <c r="R504" s="199"/>
      <c r="S504" s="199"/>
      <c r="T504" s="200"/>
      <c r="AT504" s="201" t="s">
        <v>141</v>
      </c>
      <c r="AU504" s="201" t="s">
        <v>82</v>
      </c>
      <c r="AV504" s="13" t="s">
        <v>82</v>
      </c>
      <c r="AW504" s="13" t="s">
        <v>32</v>
      </c>
      <c r="AX504" s="13" t="s">
        <v>80</v>
      </c>
      <c r="AY504" s="201" t="s">
        <v>130</v>
      </c>
    </row>
    <row r="505" spans="1:65" s="2" customFormat="1" ht="16.5" customHeight="1">
      <c r="A505" s="30"/>
      <c r="B505" s="31"/>
      <c r="C505" s="212" t="s">
        <v>731</v>
      </c>
      <c r="D505" s="212" t="s">
        <v>289</v>
      </c>
      <c r="E505" s="213" t="s">
        <v>732</v>
      </c>
      <c r="F505" s="214" t="s">
        <v>733</v>
      </c>
      <c r="G505" s="215" t="s">
        <v>150</v>
      </c>
      <c r="H505" s="216">
        <v>7.2</v>
      </c>
      <c r="I505" s="217">
        <v>73.2</v>
      </c>
      <c r="J505" s="217">
        <f>ROUND(I505*H505,2)</f>
        <v>527.04</v>
      </c>
      <c r="K505" s="214" t="s">
        <v>136</v>
      </c>
      <c r="L505" s="218"/>
      <c r="M505" s="219" t="s">
        <v>1</v>
      </c>
      <c r="N505" s="220" t="s">
        <v>40</v>
      </c>
      <c r="O505" s="184">
        <v>0</v>
      </c>
      <c r="P505" s="184">
        <f>O505*H505</f>
        <v>0</v>
      </c>
      <c r="Q505" s="184">
        <v>1.34E-3</v>
      </c>
      <c r="R505" s="184">
        <f>Q505*H505</f>
        <v>9.6480000000000003E-3</v>
      </c>
      <c r="S505" s="184">
        <v>0</v>
      </c>
      <c r="T505" s="185">
        <f>S505*H505</f>
        <v>0</v>
      </c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R505" s="186" t="s">
        <v>317</v>
      </c>
      <c r="AT505" s="186" t="s">
        <v>289</v>
      </c>
      <c r="AU505" s="186" t="s">
        <v>82</v>
      </c>
      <c r="AY505" s="16" t="s">
        <v>130</v>
      </c>
      <c r="BE505" s="187">
        <f>IF(N505="základní",J505,0)</f>
        <v>527.04</v>
      </c>
      <c r="BF505" s="187">
        <f>IF(N505="snížená",J505,0)</f>
        <v>0</v>
      </c>
      <c r="BG505" s="187">
        <f>IF(N505="zákl. přenesená",J505,0)</f>
        <v>0</v>
      </c>
      <c r="BH505" s="187">
        <f>IF(N505="sníž. přenesená",J505,0)</f>
        <v>0</v>
      </c>
      <c r="BI505" s="187">
        <f>IF(N505="nulová",J505,0)</f>
        <v>0</v>
      </c>
      <c r="BJ505" s="16" t="s">
        <v>80</v>
      </c>
      <c r="BK505" s="187">
        <f>ROUND(I505*H505,2)</f>
        <v>527.04</v>
      </c>
      <c r="BL505" s="16" t="s">
        <v>221</v>
      </c>
      <c r="BM505" s="186" t="s">
        <v>734</v>
      </c>
    </row>
    <row r="506" spans="1:65" s="2" customFormat="1" ht="11.25">
      <c r="A506" s="30"/>
      <c r="B506" s="31"/>
      <c r="C506" s="32"/>
      <c r="D506" s="188" t="s">
        <v>139</v>
      </c>
      <c r="E506" s="32"/>
      <c r="F506" s="189" t="s">
        <v>733</v>
      </c>
      <c r="G506" s="32"/>
      <c r="H506" s="32"/>
      <c r="I506" s="32"/>
      <c r="J506" s="32"/>
      <c r="K506" s="32"/>
      <c r="L506" s="35"/>
      <c r="M506" s="190"/>
      <c r="N506" s="191"/>
      <c r="O506" s="67"/>
      <c r="P506" s="67"/>
      <c r="Q506" s="67"/>
      <c r="R506" s="67"/>
      <c r="S506" s="67"/>
      <c r="T506" s="68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T506" s="16" t="s">
        <v>139</v>
      </c>
      <c r="AU506" s="16" t="s">
        <v>82</v>
      </c>
    </row>
    <row r="507" spans="1:65" s="13" customFormat="1" ht="11.25">
      <c r="B507" s="192"/>
      <c r="C507" s="193"/>
      <c r="D507" s="188" t="s">
        <v>141</v>
      </c>
      <c r="E507" s="194" t="s">
        <v>1</v>
      </c>
      <c r="F507" s="195" t="s">
        <v>730</v>
      </c>
      <c r="G507" s="193"/>
      <c r="H507" s="196">
        <v>7.2</v>
      </c>
      <c r="I507" s="193"/>
      <c r="J507" s="193"/>
      <c r="K507" s="193"/>
      <c r="L507" s="197"/>
      <c r="M507" s="198"/>
      <c r="N507" s="199"/>
      <c r="O507" s="199"/>
      <c r="P507" s="199"/>
      <c r="Q507" s="199"/>
      <c r="R507" s="199"/>
      <c r="S507" s="199"/>
      <c r="T507" s="200"/>
      <c r="AT507" s="201" t="s">
        <v>141</v>
      </c>
      <c r="AU507" s="201" t="s">
        <v>82</v>
      </c>
      <c r="AV507" s="13" t="s">
        <v>82</v>
      </c>
      <c r="AW507" s="13" t="s">
        <v>32</v>
      </c>
      <c r="AX507" s="13" t="s">
        <v>80</v>
      </c>
      <c r="AY507" s="201" t="s">
        <v>130</v>
      </c>
    </row>
    <row r="508" spans="1:65" s="2" customFormat="1" ht="16.5" customHeight="1">
      <c r="A508" s="30"/>
      <c r="B508" s="31"/>
      <c r="C508" s="176" t="s">
        <v>735</v>
      </c>
      <c r="D508" s="176" t="s">
        <v>132</v>
      </c>
      <c r="E508" s="177" t="s">
        <v>736</v>
      </c>
      <c r="F508" s="178" t="s">
        <v>737</v>
      </c>
      <c r="G508" s="179" t="s">
        <v>374</v>
      </c>
      <c r="H508" s="180">
        <v>4</v>
      </c>
      <c r="I508" s="181">
        <v>102.65</v>
      </c>
      <c r="J508" s="181">
        <f>ROUND(I508*H508,2)</f>
        <v>410.6</v>
      </c>
      <c r="K508" s="178" t="s">
        <v>136</v>
      </c>
      <c r="L508" s="35"/>
      <c r="M508" s="182" t="s">
        <v>1</v>
      </c>
      <c r="N508" s="183" t="s">
        <v>40</v>
      </c>
      <c r="O508" s="184">
        <v>0.15</v>
      </c>
      <c r="P508" s="184">
        <f>O508*H508</f>
        <v>0.6</v>
      </c>
      <c r="Q508" s="184">
        <v>0</v>
      </c>
      <c r="R508" s="184">
        <f>Q508*H508</f>
        <v>0</v>
      </c>
      <c r="S508" s="184">
        <v>0</v>
      </c>
      <c r="T508" s="185">
        <f>S508*H508</f>
        <v>0</v>
      </c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R508" s="186" t="s">
        <v>221</v>
      </c>
      <c r="AT508" s="186" t="s">
        <v>132</v>
      </c>
      <c r="AU508" s="186" t="s">
        <v>82</v>
      </c>
      <c r="AY508" s="16" t="s">
        <v>130</v>
      </c>
      <c r="BE508" s="187">
        <f>IF(N508="základní",J508,0)</f>
        <v>410.6</v>
      </c>
      <c r="BF508" s="187">
        <f>IF(N508="snížená",J508,0)</f>
        <v>0</v>
      </c>
      <c r="BG508" s="187">
        <f>IF(N508="zákl. přenesená",J508,0)</f>
        <v>0</v>
      </c>
      <c r="BH508" s="187">
        <f>IF(N508="sníž. přenesená",J508,0)</f>
        <v>0</v>
      </c>
      <c r="BI508" s="187">
        <f>IF(N508="nulová",J508,0)</f>
        <v>0</v>
      </c>
      <c r="BJ508" s="16" t="s">
        <v>80</v>
      </c>
      <c r="BK508" s="187">
        <f>ROUND(I508*H508,2)</f>
        <v>410.6</v>
      </c>
      <c r="BL508" s="16" t="s">
        <v>221</v>
      </c>
      <c r="BM508" s="186" t="s">
        <v>738</v>
      </c>
    </row>
    <row r="509" spans="1:65" s="2" customFormat="1" ht="11.25">
      <c r="A509" s="30"/>
      <c r="B509" s="31"/>
      <c r="C509" s="32"/>
      <c r="D509" s="188" t="s">
        <v>139</v>
      </c>
      <c r="E509" s="32"/>
      <c r="F509" s="189" t="s">
        <v>739</v>
      </c>
      <c r="G509" s="32"/>
      <c r="H509" s="32"/>
      <c r="I509" s="32"/>
      <c r="J509" s="32"/>
      <c r="K509" s="32"/>
      <c r="L509" s="35"/>
      <c r="M509" s="190"/>
      <c r="N509" s="191"/>
      <c r="O509" s="67"/>
      <c r="P509" s="67"/>
      <c r="Q509" s="67"/>
      <c r="R509" s="67"/>
      <c r="S509" s="67"/>
      <c r="T509" s="68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T509" s="16" t="s">
        <v>139</v>
      </c>
      <c r="AU509" s="16" t="s">
        <v>82</v>
      </c>
    </row>
    <row r="510" spans="1:65" s="13" customFormat="1" ht="11.25">
      <c r="B510" s="192"/>
      <c r="C510" s="193"/>
      <c r="D510" s="188" t="s">
        <v>141</v>
      </c>
      <c r="E510" s="194" t="s">
        <v>1</v>
      </c>
      <c r="F510" s="195" t="s">
        <v>740</v>
      </c>
      <c r="G510" s="193"/>
      <c r="H510" s="196">
        <v>4</v>
      </c>
      <c r="I510" s="193"/>
      <c r="J510" s="193"/>
      <c r="K510" s="193"/>
      <c r="L510" s="197"/>
      <c r="M510" s="198"/>
      <c r="N510" s="199"/>
      <c r="O510" s="199"/>
      <c r="P510" s="199"/>
      <c r="Q510" s="199"/>
      <c r="R510" s="199"/>
      <c r="S510" s="199"/>
      <c r="T510" s="200"/>
      <c r="AT510" s="201" t="s">
        <v>141</v>
      </c>
      <c r="AU510" s="201" t="s">
        <v>82</v>
      </c>
      <c r="AV510" s="13" t="s">
        <v>82</v>
      </c>
      <c r="AW510" s="13" t="s">
        <v>32</v>
      </c>
      <c r="AX510" s="13" t="s">
        <v>80</v>
      </c>
      <c r="AY510" s="201" t="s">
        <v>130</v>
      </c>
    </row>
    <row r="511" spans="1:65" s="2" customFormat="1" ht="16.5" customHeight="1">
      <c r="A511" s="30"/>
      <c r="B511" s="31"/>
      <c r="C511" s="212" t="s">
        <v>741</v>
      </c>
      <c r="D511" s="212" t="s">
        <v>289</v>
      </c>
      <c r="E511" s="213" t="s">
        <v>742</v>
      </c>
      <c r="F511" s="214" t="s">
        <v>743</v>
      </c>
      <c r="G511" s="215" t="s">
        <v>374</v>
      </c>
      <c r="H511" s="216">
        <v>4</v>
      </c>
      <c r="I511" s="217">
        <v>10.3</v>
      </c>
      <c r="J511" s="217">
        <f>ROUND(I511*H511,2)</f>
        <v>41.2</v>
      </c>
      <c r="K511" s="214" t="s">
        <v>136</v>
      </c>
      <c r="L511" s="218"/>
      <c r="M511" s="219" t="s">
        <v>1</v>
      </c>
      <c r="N511" s="220" t="s">
        <v>40</v>
      </c>
      <c r="O511" s="184">
        <v>0</v>
      </c>
      <c r="P511" s="184">
        <f>O511*H511</f>
        <v>0</v>
      </c>
      <c r="Q511" s="184">
        <v>1.3999999999999999E-4</v>
      </c>
      <c r="R511" s="184">
        <f>Q511*H511</f>
        <v>5.5999999999999995E-4</v>
      </c>
      <c r="S511" s="184">
        <v>0</v>
      </c>
      <c r="T511" s="185">
        <f>S511*H511</f>
        <v>0</v>
      </c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R511" s="186" t="s">
        <v>317</v>
      </c>
      <c r="AT511" s="186" t="s">
        <v>289</v>
      </c>
      <c r="AU511" s="186" t="s">
        <v>82</v>
      </c>
      <c r="AY511" s="16" t="s">
        <v>130</v>
      </c>
      <c r="BE511" s="187">
        <f>IF(N511="základní",J511,0)</f>
        <v>41.2</v>
      </c>
      <c r="BF511" s="187">
        <f>IF(N511="snížená",J511,0)</f>
        <v>0</v>
      </c>
      <c r="BG511" s="187">
        <f>IF(N511="zákl. přenesená",J511,0)</f>
        <v>0</v>
      </c>
      <c r="BH511" s="187">
        <f>IF(N511="sníž. přenesená",J511,0)</f>
        <v>0</v>
      </c>
      <c r="BI511" s="187">
        <f>IF(N511="nulová",J511,0)</f>
        <v>0</v>
      </c>
      <c r="BJ511" s="16" t="s">
        <v>80</v>
      </c>
      <c r="BK511" s="187">
        <f>ROUND(I511*H511,2)</f>
        <v>41.2</v>
      </c>
      <c r="BL511" s="16" t="s">
        <v>221</v>
      </c>
      <c r="BM511" s="186" t="s">
        <v>744</v>
      </c>
    </row>
    <row r="512" spans="1:65" s="2" customFormat="1" ht="11.25">
      <c r="A512" s="30"/>
      <c r="B512" s="31"/>
      <c r="C512" s="32"/>
      <c r="D512" s="188" t="s">
        <v>139</v>
      </c>
      <c r="E512" s="32"/>
      <c r="F512" s="189" t="s">
        <v>743</v>
      </c>
      <c r="G512" s="32"/>
      <c r="H512" s="32"/>
      <c r="I512" s="32"/>
      <c r="J512" s="32"/>
      <c r="K512" s="32"/>
      <c r="L512" s="35"/>
      <c r="M512" s="190"/>
      <c r="N512" s="191"/>
      <c r="O512" s="67"/>
      <c r="P512" s="67"/>
      <c r="Q512" s="67"/>
      <c r="R512" s="67"/>
      <c r="S512" s="67"/>
      <c r="T512" s="68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T512" s="16" t="s">
        <v>139</v>
      </c>
      <c r="AU512" s="16" t="s">
        <v>82</v>
      </c>
    </row>
    <row r="513" spans="1:65" s="13" customFormat="1" ht="11.25">
      <c r="B513" s="192"/>
      <c r="C513" s="193"/>
      <c r="D513" s="188" t="s">
        <v>141</v>
      </c>
      <c r="E513" s="194" t="s">
        <v>1</v>
      </c>
      <c r="F513" s="195" t="s">
        <v>740</v>
      </c>
      <c r="G513" s="193"/>
      <c r="H513" s="196">
        <v>4</v>
      </c>
      <c r="I513" s="193"/>
      <c r="J513" s="193"/>
      <c r="K513" s="193"/>
      <c r="L513" s="197"/>
      <c r="M513" s="198"/>
      <c r="N513" s="199"/>
      <c r="O513" s="199"/>
      <c r="P513" s="199"/>
      <c r="Q513" s="199"/>
      <c r="R513" s="199"/>
      <c r="S513" s="199"/>
      <c r="T513" s="200"/>
      <c r="AT513" s="201" t="s">
        <v>141</v>
      </c>
      <c r="AU513" s="201" t="s">
        <v>82</v>
      </c>
      <c r="AV513" s="13" t="s">
        <v>82</v>
      </c>
      <c r="AW513" s="13" t="s">
        <v>32</v>
      </c>
      <c r="AX513" s="13" t="s">
        <v>80</v>
      </c>
      <c r="AY513" s="201" t="s">
        <v>130</v>
      </c>
    </row>
    <row r="514" spans="1:65" s="2" customFormat="1" ht="16.5" customHeight="1">
      <c r="A514" s="30"/>
      <c r="B514" s="31"/>
      <c r="C514" s="176" t="s">
        <v>745</v>
      </c>
      <c r="D514" s="176" t="s">
        <v>132</v>
      </c>
      <c r="E514" s="177" t="s">
        <v>746</v>
      </c>
      <c r="F514" s="178" t="s">
        <v>747</v>
      </c>
      <c r="G514" s="179" t="s">
        <v>374</v>
      </c>
      <c r="H514" s="180">
        <v>10</v>
      </c>
      <c r="I514" s="181">
        <v>39.01</v>
      </c>
      <c r="J514" s="181">
        <f>ROUND(I514*H514,2)</f>
        <v>390.1</v>
      </c>
      <c r="K514" s="178" t="s">
        <v>136</v>
      </c>
      <c r="L514" s="35"/>
      <c r="M514" s="182" t="s">
        <v>1</v>
      </c>
      <c r="N514" s="183" t="s">
        <v>40</v>
      </c>
      <c r="O514" s="184">
        <v>5.7000000000000002E-2</v>
      </c>
      <c r="P514" s="184">
        <f>O514*H514</f>
        <v>0.57000000000000006</v>
      </c>
      <c r="Q514" s="184">
        <v>0</v>
      </c>
      <c r="R514" s="184">
        <f>Q514*H514</f>
        <v>0</v>
      </c>
      <c r="S514" s="184">
        <v>0</v>
      </c>
      <c r="T514" s="185">
        <f>S514*H514</f>
        <v>0</v>
      </c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R514" s="186" t="s">
        <v>221</v>
      </c>
      <c r="AT514" s="186" t="s">
        <v>132</v>
      </c>
      <c r="AU514" s="186" t="s">
        <v>82</v>
      </c>
      <c r="AY514" s="16" t="s">
        <v>130</v>
      </c>
      <c r="BE514" s="187">
        <f>IF(N514="základní",J514,0)</f>
        <v>390.1</v>
      </c>
      <c r="BF514" s="187">
        <f>IF(N514="snížená",J514,0)</f>
        <v>0</v>
      </c>
      <c r="BG514" s="187">
        <f>IF(N514="zákl. přenesená",J514,0)</f>
        <v>0</v>
      </c>
      <c r="BH514" s="187">
        <f>IF(N514="sníž. přenesená",J514,0)</f>
        <v>0</v>
      </c>
      <c r="BI514" s="187">
        <f>IF(N514="nulová",J514,0)</f>
        <v>0</v>
      </c>
      <c r="BJ514" s="16" t="s">
        <v>80</v>
      </c>
      <c r="BK514" s="187">
        <f>ROUND(I514*H514,2)</f>
        <v>390.1</v>
      </c>
      <c r="BL514" s="16" t="s">
        <v>221</v>
      </c>
      <c r="BM514" s="186" t="s">
        <v>748</v>
      </c>
    </row>
    <row r="515" spans="1:65" s="2" customFormat="1" ht="11.25">
      <c r="A515" s="30"/>
      <c r="B515" s="31"/>
      <c r="C515" s="32"/>
      <c r="D515" s="188" t="s">
        <v>139</v>
      </c>
      <c r="E515" s="32"/>
      <c r="F515" s="189" t="s">
        <v>749</v>
      </c>
      <c r="G515" s="32"/>
      <c r="H515" s="32"/>
      <c r="I515" s="32"/>
      <c r="J515" s="32"/>
      <c r="K515" s="32"/>
      <c r="L515" s="35"/>
      <c r="M515" s="190"/>
      <c r="N515" s="191"/>
      <c r="O515" s="67"/>
      <c r="P515" s="67"/>
      <c r="Q515" s="67"/>
      <c r="R515" s="67"/>
      <c r="S515" s="67"/>
      <c r="T515" s="68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T515" s="16" t="s">
        <v>139</v>
      </c>
      <c r="AU515" s="16" t="s">
        <v>82</v>
      </c>
    </row>
    <row r="516" spans="1:65" s="13" customFormat="1" ht="11.25">
      <c r="B516" s="192"/>
      <c r="C516" s="193"/>
      <c r="D516" s="188" t="s">
        <v>141</v>
      </c>
      <c r="E516" s="194" t="s">
        <v>1</v>
      </c>
      <c r="F516" s="195" t="s">
        <v>750</v>
      </c>
      <c r="G516" s="193"/>
      <c r="H516" s="196">
        <v>10</v>
      </c>
      <c r="I516" s="193"/>
      <c r="J516" s="193"/>
      <c r="K516" s="193"/>
      <c r="L516" s="197"/>
      <c r="M516" s="198"/>
      <c r="N516" s="199"/>
      <c r="O516" s="199"/>
      <c r="P516" s="199"/>
      <c r="Q516" s="199"/>
      <c r="R516" s="199"/>
      <c r="S516" s="199"/>
      <c r="T516" s="200"/>
      <c r="AT516" s="201" t="s">
        <v>141</v>
      </c>
      <c r="AU516" s="201" t="s">
        <v>82</v>
      </c>
      <c r="AV516" s="13" t="s">
        <v>82</v>
      </c>
      <c r="AW516" s="13" t="s">
        <v>32</v>
      </c>
      <c r="AX516" s="13" t="s">
        <v>80</v>
      </c>
      <c r="AY516" s="201" t="s">
        <v>130</v>
      </c>
    </row>
    <row r="517" spans="1:65" s="2" customFormat="1" ht="16.5" customHeight="1">
      <c r="A517" s="30"/>
      <c r="B517" s="31"/>
      <c r="C517" s="212" t="s">
        <v>751</v>
      </c>
      <c r="D517" s="212" t="s">
        <v>289</v>
      </c>
      <c r="E517" s="213" t="s">
        <v>752</v>
      </c>
      <c r="F517" s="214" t="s">
        <v>753</v>
      </c>
      <c r="G517" s="215" t="s">
        <v>374</v>
      </c>
      <c r="H517" s="216">
        <v>10</v>
      </c>
      <c r="I517" s="217">
        <v>47</v>
      </c>
      <c r="J517" s="217">
        <f>ROUND(I517*H517,2)</f>
        <v>470</v>
      </c>
      <c r="K517" s="214" t="s">
        <v>136</v>
      </c>
      <c r="L517" s="218"/>
      <c r="M517" s="219" t="s">
        <v>1</v>
      </c>
      <c r="N517" s="220" t="s">
        <v>40</v>
      </c>
      <c r="O517" s="184">
        <v>0</v>
      </c>
      <c r="P517" s="184">
        <f>O517*H517</f>
        <v>0</v>
      </c>
      <c r="Q517" s="184">
        <v>6.4999999999999997E-4</v>
      </c>
      <c r="R517" s="184">
        <f>Q517*H517</f>
        <v>6.4999999999999997E-3</v>
      </c>
      <c r="S517" s="184">
        <v>0</v>
      </c>
      <c r="T517" s="185">
        <f>S517*H517</f>
        <v>0</v>
      </c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R517" s="186" t="s">
        <v>317</v>
      </c>
      <c r="AT517" s="186" t="s">
        <v>289</v>
      </c>
      <c r="AU517" s="186" t="s">
        <v>82</v>
      </c>
      <c r="AY517" s="16" t="s">
        <v>130</v>
      </c>
      <c r="BE517" s="187">
        <f>IF(N517="základní",J517,0)</f>
        <v>470</v>
      </c>
      <c r="BF517" s="187">
        <f>IF(N517="snížená",J517,0)</f>
        <v>0</v>
      </c>
      <c r="BG517" s="187">
        <f>IF(N517="zákl. přenesená",J517,0)</f>
        <v>0</v>
      </c>
      <c r="BH517" s="187">
        <f>IF(N517="sníž. přenesená",J517,0)</f>
        <v>0</v>
      </c>
      <c r="BI517" s="187">
        <f>IF(N517="nulová",J517,0)</f>
        <v>0</v>
      </c>
      <c r="BJ517" s="16" t="s">
        <v>80</v>
      </c>
      <c r="BK517" s="187">
        <f>ROUND(I517*H517,2)</f>
        <v>470</v>
      </c>
      <c r="BL517" s="16" t="s">
        <v>221</v>
      </c>
      <c r="BM517" s="186" t="s">
        <v>754</v>
      </c>
    </row>
    <row r="518" spans="1:65" s="2" customFormat="1" ht="11.25">
      <c r="A518" s="30"/>
      <c r="B518" s="31"/>
      <c r="C518" s="32"/>
      <c r="D518" s="188" t="s">
        <v>139</v>
      </c>
      <c r="E518" s="32"/>
      <c r="F518" s="189" t="s">
        <v>753</v>
      </c>
      <c r="G518" s="32"/>
      <c r="H518" s="32"/>
      <c r="I518" s="32"/>
      <c r="J518" s="32"/>
      <c r="K518" s="32"/>
      <c r="L518" s="35"/>
      <c r="M518" s="190"/>
      <c r="N518" s="191"/>
      <c r="O518" s="67"/>
      <c r="P518" s="67"/>
      <c r="Q518" s="67"/>
      <c r="R518" s="67"/>
      <c r="S518" s="67"/>
      <c r="T518" s="68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T518" s="16" t="s">
        <v>139</v>
      </c>
      <c r="AU518" s="16" t="s">
        <v>82</v>
      </c>
    </row>
    <row r="519" spans="1:65" s="13" customFormat="1" ht="11.25">
      <c r="B519" s="192"/>
      <c r="C519" s="193"/>
      <c r="D519" s="188" t="s">
        <v>141</v>
      </c>
      <c r="E519" s="194" t="s">
        <v>1</v>
      </c>
      <c r="F519" s="195" t="s">
        <v>750</v>
      </c>
      <c r="G519" s="193"/>
      <c r="H519" s="196">
        <v>10</v>
      </c>
      <c r="I519" s="193"/>
      <c r="J519" s="193"/>
      <c r="K519" s="193"/>
      <c r="L519" s="197"/>
      <c r="M519" s="198"/>
      <c r="N519" s="199"/>
      <c r="O519" s="199"/>
      <c r="P519" s="199"/>
      <c r="Q519" s="199"/>
      <c r="R519" s="199"/>
      <c r="S519" s="199"/>
      <c r="T519" s="200"/>
      <c r="AT519" s="201" t="s">
        <v>141</v>
      </c>
      <c r="AU519" s="201" t="s">
        <v>82</v>
      </c>
      <c r="AV519" s="13" t="s">
        <v>82</v>
      </c>
      <c r="AW519" s="13" t="s">
        <v>32</v>
      </c>
      <c r="AX519" s="13" t="s">
        <v>80</v>
      </c>
      <c r="AY519" s="201" t="s">
        <v>130</v>
      </c>
    </row>
    <row r="520" spans="1:65" s="2" customFormat="1" ht="24.2" customHeight="1">
      <c r="A520" s="30"/>
      <c r="B520" s="31"/>
      <c r="C520" s="176" t="s">
        <v>755</v>
      </c>
      <c r="D520" s="176" t="s">
        <v>132</v>
      </c>
      <c r="E520" s="177" t="s">
        <v>756</v>
      </c>
      <c r="F520" s="178" t="s">
        <v>757</v>
      </c>
      <c r="G520" s="179" t="s">
        <v>374</v>
      </c>
      <c r="H520" s="180">
        <v>1</v>
      </c>
      <c r="I520" s="181">
        <v>273.72000000000003</v>
      </c>
      <c r="J520" s="181">
        <f>ROUND(I520*H520,2)</f>
        <v>273.72000000000003</v>
      </c>
      <c r="K520" s="178" t="s">
        <v>136</v>
      </c>
      <c r="L520" s="35"/>
      <c r="M520" s="182" t="s">
        <v>1</v>
      </c>
      <c r="N520" s="183" t="s">
        <v>40</v>
      </c>
      <c r="O520" s="184">
        <v>0.4</v>
      </c>
      <c r="P520" s="184">
        <f>O520*H520</f>
        <v>0.4</v>
      </c>
      <c r="Q520" s="184">
        <v>0</v>
      </c>
      <c r="R520" s="184">
        <f>Q520*H520</f>
        <v>0</v>
      </c>
      <c r="S520" s="184">
        <v>0</v>
      </c>
      <c r="T520" s="185">
        <f>S520*H520</f>
        <v>0</v>
      </c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R520" s="186" t="s">
        <v>221</v>
      </c>
      <c r="AT520" s="186" t="s">
        <v>132</v>
      </c>
      <c r="AU520" s="186" t="s">
        <v>82</v>
      </c>
      <c r="AY520" s="16" t="s">
        <v>130</v>
      </c>
      <c r="BE520" s="187">
        <f>IF(N520="základní",J520,0)</f>
        <v>273.72000000000003</v>
      </c>
      <c r="BF520" s="187">
        <f>IF(N520="snížená",J520,0)</f>
        <v>0</v>
      </c>
      <c r="BG520" s="187">
        <f>IF(N520="zákl. přenesená",J520,0)</f>
        <v>0</v>
      </c>
      <c r="BH520" s="187">
        <f>IF(N520="sníž. přenesená",J520,0)</f>
        <v>0</v>
      </c>
      <c r="BI520" s="187">
        <f>IF(N520="nulová",J520,0)</f>
        <v>0</v>
      </c>
      <c r="BJ520" s="16" t="s">
        <v>80</v>
      </c>
      <c r="BK520" s="187">
        <f>ROUND(I520*H520,2)</f>
        <v>273.72000000000003</v>
      </c>
      <c r="BL520" s="16" t="s">
        <v>221</v>
      </c>
      <c r="BM520" s="186" t="s">
        <v>758</v>
      </c>
    </row>
    <row r="521" spans="1:65" s="2" customFormat="1" ht="11.25">
      <c r="A521" s="30"/>
      <c r="B521" s="31"/>
      <c r="C521" s="32"/>
      <c r="D521" s="188" t="s">
        <v>139</v>
      </c>
      <c r="E521" s="32"/>
      <c r="F521" s="189" t="s">
        <v>759</v>
      </c>
      <c r="G521" s="32"/>
      <c r="H521" s="32"/>
      <c r="I521" s="32"/>
      <c r="J521" s="32"/>
      <c r="K521" s="32"/>
      <c r="L521" s="35"/>
      <c r="M521" s="190"/>
      <c r="N521" s="191"/>
      <c r="O521" s="67"/>
      <c r="P521" s="67"/>
      <c r="Q521" s="67"/>
      <c r="R521" s="67"/>
      <c r="S521" s="67"/>
      <c r="T521" s="68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T521" s="16" t="s">
        <v>139</v>
      </c>
      <c r="AU521" s="16" t="s">
        <v>82</v>
      </c>
    </row>
    <row r="522" spans="1:65" s="13" customFormat="1" ht="11.25">
      <c r="B522" s="192"/>
      <c r="C522" s="193"/>
      <c r="D522" s="188" t="s">
        <v>141</v>
      </c>
      <c r="E522" s="194" t="s">
        <v>1</v>
      </c>
      <c r="F522" s="195" t="s">
        <v>80</v>
      </c>
      <c r="G522" s="193"/>
      <c r="H522" s="196">
        <v>1</v>
      </c>
      <c r="I522" s="193"/>
      <c r="J522" s="193"/>
      <c r="K522" s="193"/>
      <c r="L522" s="197"/>
      <c r="M522" s="198"/>
      <c r="N522" s="199"/>
      <c r="O522" s="199"/>
      <c r="P522" s="199"/>
      <c r="Q522" s="199"/>
      <c r="R522" s="199"/>
      <c r="S522" s="199"/>
      <c r="T522" s="200"/>
      <c r="AT522" s="201" t="s">
        <v>141</v>
      </c>
      <c r="AU522" s="201" t="s">
        <v>82</v>
      </c>
      <c r="AV522" s="13" t="s">
        <v>82</v>
      </c>
      <c r="AW522" s="13" t="s">
        <v>32</v>
      </c>
      <c r="AX522" s="13" t="s">
        <v>80</v>
      </c>
      <c r="AY522" s="201" t="s">
        <v>130</v>
      </c>
    </row>
    <row r="523" spans="1:65" s="2" customFormat="1" ht="16.5" customHeight="1">
      <c r="A523" s="30"/>
      <c r="B523" s="31"/>
      <c r="C523" s="212" t="s">
        <v>760</v>
      </c>
      <c r="D523" s="212" t="s">
        <v>289</v>
      </c>
      <c r="E523" s="213" t="s">
        <v>761</v>
      </c>
      <c r="F523" s="214" t="s">
        <v>762</v>
      </c>
      <c r="G523" s="215" t="s">
        <v>374</v>
      </c>
      <c r="H523" s="216">
        <v>1</v>
      </c>
      <c r="I523" s="217">
        <v>88.1</v>
      </c>
      <c r="J523" s="217">
        <f>ROUND(I523*H523,2)</f>
        <v>88.1</v>
      </c>
      <c r="K523" s="214" t="s">
        <v>136</v>
      </c>
      <c r="L523" s="218"/>
      <c r="M523" s="219" t="s">
        <v>1</v>
      </c>
      <c r="N523" s="220" t="s">
        <v>40</v>
      </c>
      <c r="O523" s="184">
        <v>0</v>
      </c>
      <c r="P523" s="184">
        <f>O523*H523</f>
        <v>0</v>
      </c>
      <c r="Q523" s="184">
        <v>2.7100000000000002E-3</v>
      </c>
      <c r="R523" s="184">
        <f>Q523*H523</f>
        <v>2.7100000000000002E-3</v>
      </c>
      <c r="S523" s="184">
        <v>0</v>
      </c>
      <c r="T523" s="185">
        <f>S523*H523</f>
        <v>0</v>
      </c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R523" s="186" t="s">
        <v>317</v>
      </c>
      <c r="AT523" s="186" t="s">
        <v>289</v>
      </c>
      <c r="AU523" s="186" t="s">
        <v>82</v>
      </c>
      <c r="AY523" s="16" t="s">
        <v>130</v>
      </c>
      <c r="BE523" s="187">
        <f>IF(N523="základní",J523,0)</f>
        <v>88.1</v>
      </c>
      <c r="BF523" s="187">
        <f>IF(N523="snížená",J523,0)</f>
        <v>0</v>
      </c>
      <c r="BG523" s="187">
        <f>IF(N523="zákl. přenesená",J523,0)</f>
        <v>0</v>
      </c>
      <c r="BH523" s="187">
        <f>IF(N523="sníž. přenesená",J523,0)</f>
        <v>0</v>
      </c>
      <c r="BI523" s="187">
        <f>IF(N523="nulová",J523,0)</f>
        <v>0</v>
      </c>
      <c r="BJ523" s="16" t="s">
        <v>80</v>
      </c>
      <c r="BK523" s="187">
        <f>ROUND(I523*H523,2)</f>
        <v>88.1</v>
      </c>
      <c r="BL523" s="16" t="s">
        <v>221</v>
      </c>
      <c r="BM523" s="186" t="s">
        <v>763</v>
      </c>
    </row>
    <row r="524" spans="1:65" s="2" customFormat="1" ht="11.25">
      <c r="A524" s="30"/>
      <c r="B524" s="31"/>
      <c r="C524" s="32"/>
      <c r="D524" s="188" t="s">
        <v>139</v>
      </c>
      <c r="E524" s="32"/>
      <c r="F524" s="189" t="s">
        <v>762</v>
      </c>
      <c r="G524" s="32"/>
      <c r="H524" s="32"/>
      <c r="I524" s="32"/>
      <c r="J524" s="32"/>
      <c r="K524" s="32"/>
      <c r="L524" s="35"/>
      <c r="M524" s="190"/>
      <c r="N524" s="191"/>
      <c r="O524" s="67"/>
      <c r="P524" s="67"/>
      <c r="Q524" s="67"/>
      <c r="R524" s="67"/>
      <c r="S524" s="67"/>
      <c r="T524" s="68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T524" s="16" t="s">
        <v>139</v>
      </c>
      <c r="AU524" s="16" t="s">
        <v>82</v>
      </c>
    </row>
    <row r="525" spans="1:65" s="13" customFormat="1" ht="11.25">
      <c r="B525" s="192"/>
      <c r="C525" s="193"/>
      <c r="D525" s="188" t="s">
        <v>141</v>
      </c>
      <c r="E525" s="194" t="s">
        <v>1</v>
      </c>
      <c r="F525" s="195" t="s">
        <v>80</v>
      </c>
      <c r="G525" s="193"/>
      <c r="H525" s="196">
        <v>1</v>
      </c>
      <c r="I525" s="193"/>
      <c r="J525" s="193"/>
      <c r="K525" s="193"/>
      <c r="L525" s="197"/>
      <c r="M525" s="198"/>
      <c r="N525" s="199"/>
      <c r="O525" s="199"/>
      <c r="P525" s="199"/>
      <c r="Q525" s="199"/>
      <c r="R525" s="199"/>
      <c r="S525" s="199"/>
      <c r="T525" s="200"/>
      <c r="AT525" s="201" t="s">
        <v>141</v>
      </c>
      <c r="AU525" s="201" t="s">
        <v>82</v>
      </c>
      <c r="AV525" s="13" t="s">
        <v>82</v>
      </c>
      <c r="AW525" s="13" t="s">
        <v>32</v>
      </c>
      <c r="AX525" s="13" t="s">
        <v>80</v>
      </c>
      <c r="AY525" s="201" t="s">
        <v>130</v>
      </c>
    </row>
    <row r="526" spans="1:65" s="2" customFormat="1" ht="16.5" customHeight="1">
      <c r="A526" s="30"/>
      <c r="B526" s="31"/>
      <c r="C526" s="176" t="s">
        <v>764</v>
      </c>
      <c r="D526" s="176" t="s">
        <v>132</v>
      </c>
      <c r="E526" s="177" t="s">
        <v>765</v>
      </c>
      <c r="F526" s="178" t="s">
        <v>766</v>
      </c>
      <c r="G526" s="179" t="s">
        <v>150</v>
      </c>
      <c r="H526" s="180">
        <v>5</v>
      </c>
      <c r="I526" s="181">
        <v>147.13</v>
      </c>
      <c r="J526" s="181">
        <f>ROUND(I526*H526,2)</f>
        <v>735.65</v>
      </c>
      <c r="K526" s="178" t="s">
        <v>136</v>
      </c>
      <c r="L526" s="35"/>
      <c r="M526" s="182" t="s">
        <v>1</v>
      </c>
      <c r="N526" s="183" t="s">
        <v>40</v>
      </c>
      <c r="O526" s="184">
        <v>0.215</v>
      </c>
      <c r="P526" s="184">
        <f>O526*H526</f>
        <v>1.075</v>
      </c>
      <c r="Q526" s="184">
        <v>0</v>
      </c>
      <c r="R526" s="184">
        <f>Q526*H526</f>
        <v>0</v>
      </c>
      <c r="S526" s="184">
        <v>0</v>
      </c>
      <c r="T526" s="185">
        <f>S526*H526</f>
        <v>0</v>
      </c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R526" s="186" t="s">
        <v>221</v>
      </c>
      <c r="AT526" s="186" t="s">
        <v>132</v>
      </c>
      <c r="AU526" s="186" t="s">
        <v>82</v>
      </c>
      <c r="AY526" s="16" t="s">
        <v>130</v>
      </c>
      <c r="BE526" s="187">
        <f>IF(N526="základní",J526,0)</f>
        <v>735.65</v>
      </c>
      <c r="BF526" s="187">
        <f>IF(N526="snížená",J526,0)</f>
        <v>0</v>
      </c>
      <c r="BG526" s="187">
        <f>IF(N526="zákl. přenesená",J526,0)</f>
        <v>0</v>
      </c>
      <c r="BH526" s="187">
        <f>IF(N526="sníž. přenesená",J526,0)</f>
        <v>0</v>
      </c>
      <c r="BI526" s="187">
        <f>IF(N526="nulová",J526,0)</f>
        <v>0</v>
      </c>
      <c r="BJ526" s="16" t="s">
        <v>80</v>
      </c>
      <c r="BK526" s="187">
        <f>ROUND(I526*H526,2)</f>
        <v>735.65</v>
      </c>
      <c r="BL526" s="16" t="s">
        <v>221</v>
      </c>
      <c r="BM526" s="186" t="s">
        <v>767</v>
      </c>
    </row>
    <row r="527" spans="1:65" s="2" customFormat="1" ht="11.25">
      <c r="A527" s="30"/>
      <c r="B527" s="31"/>
      <c r="C527" s="32"/>
      <c r="D527" s="188" t="s">
        <v>139</v>
      </c>
      <c r="E527" s="32"/>
      <c r="F527" s="189" t="s">
        <v>768</v>
      </c>
      <c r="G527" s="32"/>
      <c r="H527" s="32"/>
      <c r="I527" s="32"/>
      <c r="J527" s="32"/>
      <c r="K527" s="32"/>
      <c r="L527" s="35"/>
      <c r="M527" s="190"/>
      <c r="N527" s="191"/>
      <c r="O527" s="67"/>
      <c r="P527" s="67"/>
      <c r="Q527" s="67"/>
      <c r="R527" s="67"/>
      <c r="S527" s="67"/>
      <c r="T527" s="68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T527" s="16" t="s">
        <v>139</v>
      </c>
      <c r="AU527" s="16" t="s">
        <v>82</v>
      </c>
    </row>
    <row r="528" spans="1:65" s="13" customFormat="1" ht="11.25">
      <c r="B528" s="192"/>
      <c r="C528" s="193"/>
      <c r="D528" s="188" t="s">
        <v>141</v>
      </c>
      <c r="E528" s="194" t="s">
        <v>1</v>
      </c>
      <c r="F528" s="195" t="s">
        <v>769</v>
      </c>
      <c r="G528" s="193"/>
      <c r="H528" s="196">
        <v>5</v>
      </c>
      <c r="I528" s="193"/>
      <c r="J528" s="193"/>
      <c r="K528" s="193"/>
      <c r="L528" s="197"/>
      <c r="M528" s="198"/>
      <c r="N528" s="199"/>
      <c r="O528" s="199"/>
      <c r="P528" s="199"/>
      <c r="Q528" s="199"/>
      <c r="R528" s="199"/>
      <c r="S528" s="199"/>
      <c r="T528" s="200"/>
      <c r="AT528" s="201" t="s">
        <v>141</v>
      </c>
      <c r="AU528" s="201" t="s">
        <v>82</v>
      </c>
      <c r="AV528" s="13" t="s">
        <v>82</v>
      </c>
      <c r="AW528" s="13" t="s">
        <v>32</v>
      </c>
      <c r="AX528" s="13" t="s">
        <v>80</v>
      </c>
      <c r="AY528" s="201" t="s">
        <v>130</v>
      </c>
    </row>
    <row r="529" spans="1:65" s="2" customFormat="1" ht="16.5" customHeight="1">
      <c r="A529" s="30"/>
      <c r="B529" s="31"/>
      <c r="C529" s="212" t="s">
        <v>770</v>
      </c>
      <c r="D529" s="212" t="s">
        <v>289</v>
      </c>
      <c r="E529" s="213" t="s">
        <v>771</v>
      </c>
      <c r="F529" s="214" t="s">
        <v>772</v>
      </c>
      <c r="G529" s="215" t="s">
        <v>150</v>
      </c>
      <c r="H529" s="216">
        <v>5</v>
      </c>
      <c r="I529" s="217">
        <v>79</v>
      </c>
      <c r="J529" s="217">
        <f>ROUND(I529*H529,2)</f>
        <v>395</v>
      </c>
      <c r="K529" s="214" t="s">
        <v>136</v>
      </c>
      <c r="L529" s="218"/>
      <c r="M529" s="219" t="s">
        <v>1</v>
      </c>
      <c r="N529" s="220" t="s">
        <v>40</v>
      </c>
      <c r="O529" s="184">
        <v>0</v>
      </c>
      <c r="P529" s="184">
        <f>O529*H529</f>
        <v>0</v>
      </c>
      <c r="Q529" s="184">
        <v>1.5499999999999999E-3</v>
      </c>
      <c r="R529" s="184">
        <f>Q529*H529</f>
        <v>7.7499999999999999E-3</v>
      </c>
      <c r="S529" s="184">
        <v>0</v>
      </c>
      <c r="T529" s="185">
        <f>S529*H529</f>
        <v>0</v>
      </c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R529" s="186" t="s">
        <v>317</v>
      </c>
      <c r="AT529" s="186" t="s">
        <v>289</v>
      </c>
      <c r="AU529" s="186" t="s">
        <v>82</v>
      </c>
      <c r="AY529" s="16" t="s">
        <v>130</v>
      </c>
      <c r="BE529" s="187">
        <f>IF(N529="základní",J529,0)</f>
        <v>395</v>
      </c>
      <c r="BF529" s="187">
        <f>IF(N529="snížená",J529,0)</f>
        <v>0</v>
      </c>
      <c r="BG529" s="187">
        <f>IF(N529="zákl. přenesená",J529,0)</f>
        <v>0</v>
      </c>
      <c r="BH529" s="187">
        <f>IF(N529="sníž. přenesená",J529,0)</f>
        <v>0</v>
      </c>
      <c r="BI529" s="187">
        <f>IF(N529="nulová",J529,0)</f>
        <v>0</v>
      </c>
      <c r="BJ529" s="16" t="s">
        <v>80</v>
      </c>
      <c r="BK529" s="187">
        <f>ROUND(I529*H529,2)</f>
        <v>395</v>
      </c>
      <c r="BL529" s="16" t="s">
        <v>221</v>
      </c>
      <c r="BM529" s="186" t="s">
        <v>773</v>
      </c>
    </row>
    <row r="530" spans="1:65" s="2" customFormat="1" ht="11.25">
      <c r="A530" s="30"/>
      <c r="B530" s="31"/>
      <c r="C530" s="32"/>
      <c r="D530" s="188" t="s">
        <v>139</v>
      </c>
      <c r="E530" s="32"/>
      <c r="F530" s="189" t="s">
        <v>772</v>
      </c>
      <c r="G530" s="32"/>
      <c r="H530" s="32"/>
      <c r="I530" s="32"/>
      <c r="J530" s="32"/>
      <c r="K530" s="32"/>
      <c r="L530" s="35"/>
      <c r="M530" s="190"/>
      <c r="N530" s="191"/>
      <c r="O530" s="67"/>
      <c r="P530" s="67"/>
      <c r="Q530" s="67"/>
      <c r="R530" s="67"/>
      <c r="S530" s="67"/>
      <c r="T530" s="68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T530" s="16" t="s">
        <v>139</v>
      </c>
      <c r="AU530" s="16" t="s">
        <v>82</v>
      </c>
    </row>
    <row r="531" spans="1:65" s="13" customFormat="1" ht="11.25">
      <c r="B531" s="192"/>
      <c r="C531" s="193"/>
      <c r="D531" s="188" t="s">
        <v>141</v>
      </c>
      <c r="E531" s="194" t="s">
        <v>1</v>
      </c>
      <c r="F531" s="195" t="s">
        <v>769</v>
      </c>
      <c r="G531" s="193"/>
      <c r="H531" s="196">
        <v>5</v>
      </c>
      <c r="I531" s="193"/>
      <c r="J531" s="193"/>
      <c r="K531" s="193"/>
      <c r="L531" s="197"/>
      <c r="M531" s="198"/>
      <c r="N531" s="199"/>
      <c r="O531" s="199"/>
      <c r="P531" s="199"/>
      <c r="Q531" s="199"/>
      <c r="R531" s="199"/>
      <c r="S531" s="199"/>
      <c r="T531" s="200"/>
      <c r="AT531" s="201" t="s">
        <v>141</v>
      </c>
      <c r="AU531" s="201" t="s">
        <v>82</v>
      </c>
      <c r="AV531" s="13" t="s">
        <v>82</v>
      </c>
      <c r="AW531" s="13" t="s">
        <v>32</v>
      </c>
      <c r="AX531" s="13" t="s">
        <v>80</v>
      </c>
      <c r="AY531" s="201" t="s">
        <v>130</v>
      </c>
    </row>
    <row r="532" spans="1:65" s="2" customFormat="1" ht="16.5" customHeight="1">
      <c r="A532" s="30"/>
      <c r="B532" s="31"/>
      <c r="C532" s="176" t="s">
        <v>774</v>
      </c>
      <c r="D532" s="176" t="s">
        <v>132</v>
      </c>
      <c r="E532" s="177" t="s">
        <v>775</v>
      </c>
      <c r="F532" s="178" t="s">
        <v>776</v>
      </c>
      <c r="G532" s="179" t="s">
        <v>374</v>
      </c>
      <c r="H532" s="180">
        <v>6</v>
      </c>
      <c r="I532" s="181">
        <v>54.74</v>
      </c>
      <c r="J532" s="181">
        <f>ROUND(I532*H532,2)</f>
        <v>328.44</v>
      </c>
      <c r="K532" s="178" t="s">
        <v>136</v>
      </c>
      <c r="L532" s="35"/>
      <c r="M532" s="182" t="s">
        <v>1</v>
      </c>
      <c r="N532" s="183" t="s">
        <v>40</v>
      </c>
      <c r="O532" s="184">
        <v>0.08</v>
      </c>
      <c r="P532" s="184">
        <f>O532*H532</f>
        <v>0.48</v>
      </c>
      <c r="Q532" s="184">
        <v>0</v>
      </c>
      <c r="R532" s="184">
        <f>Q532*H532</f>
        <v>0</v>
      </c>
      <c r="S532" s="184">
        <v>0</v>
      </c>
      <c r="T532" s="185">
        <f>S532*H532</f>
        <v>0</v>
      </c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R532" s="186" t="s">
        <v>221</v>
      </c>
      <c r="AT532" s="186" t="s">
        <v>132</v>
      </c>
      <c r="AU532" s="186" t="s">
        <v>82</v>
      </c>
      <c r="AY532" s="16" t="s">
        <v>130</v>
      </c>
      <c r="BE532" s="187">
        <f>IF(N532="základní",J532,0)</f>
        <v>328.44</v>
      </c>
      <c r="BF532" s="187">
        <f>IF(N532="snížená",J532,0)</f>
        <v>0</v>
      </c>
      <c r="BG532" s="187">
        <f>IF(N532="zákl. přenesená",J532,0)</f>
        <v>0</v>
      </c>
      <c r="BH532" s="187">
        <f>IF(N532="sníž. přenesená",J532,0)</f>
        <v>0</v>
      </c>
      <c r="BI532" s="187">
        <f>IF(N532="nulová",J532,0)</f>
        <v>0</v>
      </c>
      <c r="BJ532" s="16" t="s">
        <v>80</v>
      </c>
      <c r="BK532" s="187">
        <f>ROUND(I532*H532,2)</f>
        <v>328.44</v>
      </c>
      <c r="BL532" s="16" t="s">
        <v>221</v>
      </c>
      <c r="BM532" s="186" t="s">
        <v>777</v>
      </c>
    </row>
    <row r="533" spans="1:65" s="2" customFormat="1" ht="11.25">
      <c r="A533" s="30"/>
      <c r="B533" s="31"/>
      <c r="C533" s="32"/>
      <c r="D533" s="188" t="s">
        <v>139</v>
      </c>
      <c r="E533" s="32"/>
      <c r="F533" s="189" t="s">
        <v>778</v>
      </c>
      <c r="G533" s="32"/>
      <c r="H533" s="32"/>
      <c r="I533" s="32"/>
      <c r="J533" s="32"/>
      <c r="K533" s="32"/>
      <c r="L533" s="35"/>
      <c r="M533" s="190"/>
      <c r="N533" s="191"/>
      <c r="O533" s="67"/>
      <c r="P533" s="67"/>
      <c r="Q533" s="67"/>
      <c r="R533" s="67"/>
      <c r="S533" s="67"/>
      <c r="T533" s="68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T533" s="16" t="s">
        <v>139</v>
      </c>
      <c r="AU533" s="16" t="s">
        <v>82</v>
      </c>
    </row>
    <row r="534" spans="1:65" s="13" customFormat="1" ht="11.25">
      <c r="B534" s="192"/>
      <c r="C534" s="193"/>
      <c r="D534" s="188" t="s">
        <v>141</v>
      </c>
      <c r="E534" s="194" t="s">
        <v>1</v>
      </c>
      <c r="F534" s="195" t="s">
        <v>779</v>
      </c>
      <c r="G534" s="193"/>
      <c r="H534" s="196">
        <v>6</v>
      </c>
      <c r="I534" s="193"/>
      <c r="J534" s="193"/>
      <c r="K534" s="193"/>
      <c r="L534" s="197"/>
      <c r="M534" s="198"/>
      <c r="N534" s="199"/>
      <c r="O534" s="199"/>
      <c r="P534" s="199"/>
      <c r="Q534" s="199"/>
      <c r="R534" s="199"/>
      <c r="S534" s="199"/>
      <c r="T534" s="200"/>
      <c r="AT534" s="201" t="s">
        <v>141</v>
      </c>
      <c r="AU534" s="201" t="s">
        <v>82</v>
      </c>
      <c r="AV534" s="13" t="s">
        <v>82</v>
      </c>
      <c r="AW534" s="13" t="s">
        <v>32</v>
      </c>
      <c r="AX534" s="13" t="s">
        <v>80</v>
      </c>
      <c r="AY534" s="201" t="s">
        <v>130</v>
      </c>
    </row>
    <row r="535" spans="1:65" s="2" customFormat="1" ht="16.5" customHeight="1">
      <c r="A535" s="30"/>
      <c r="B535" s="31"/>
      <c r="C535" s="212" t="s">
        <v>780</v>
      </c>
      <c r="D535" s="212" t="s">
        <v>289</v>
      </c>
      <c r="E535" s="213" t="s">
        <v>781</v>
      </c>
      <c r="F535" s="214" t="s">
        <v>782</v>
      </c>
      <c r="G535" s="215" t="s">
        <v>374</v>
      </c>
      <c r="H535" s="216">
        <v>6</v>
      </c>
      <c r="I535" s="217">
        <v>32.299999999999997</v>
      </c>
      <c r="J535" s="217">
        <f>ROUND(I535*H535,2)</f>
        <v>193.8</v>
      </c>
      <c r="K535" s="214" t="s">
        <v>136</v>
      </c>
      <c r="L535" s="218"/>
      <c r="M535" s="219" t="s">
        <v>1</v>
      </c>
      <c r="N535" s="220" t="s">
        <v>40</v>
      </c>
      <c r="O535" s="184">
        <v>0</v>
      </c>
      <c r="P535" s="184">
        <f>O535*H535</f>
        <v>0</v>
      </c>
      <c r="Q535" s="184">
        <v>2.5000000000000001E-4</v>
      </c>
      <c r="R535" s="184">
        <f>Q535*H535</f>
        <v>1.5E-3</v>
      </c>
      <c r="S535" s="184">
        <v>0</v>
      </c>
      <c r="T535" s="185">
        <f>S535*H535</f>
        <v>0</v>
      </c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R535" s="186" t="s">
        <v>317</v>
      </c>
      <c r="AT535" s="186" t="s">
        <v>289</v>
      </c>
      <c r="AU535" s="186" t="s">
        <v>82</v>
      </c>
      <c r="AY535" s="16" t="s">
        <v>130</v>
      </c>
      <c r="BE535" s="187">
        <f>IF(N535="základní",J535,0)</f>
        <v>193.8</v>
      </c>
      <c r="BF535" s="187">
        <f>IF(N535="snížená",J535,0)</f>
        <v>0</v>
      </c>
      <c r="BG535" s="187">
        <f>IF(N535="zákl. přenesená",J535,0)</f>
        <v>0</v>
      </c>
      <c r="BH535" s="187">
        <f>IF(N535="sníž. přenesená",J535,0)</f>
        <v>0</v>
      </c>
      <c r="BI535" s="187">
        <f>IF(N535="nulová",J535,0)</f>
        <v>0</v>
      </c>
      <c r="BJ535" s="16" t="s">
        <v>80</v>
      </c>
      <c r="BK535" s="187">
        <f>ROUND(I535*H535,2)</f>
        <v>193.8</v>
      </c>
      <c r="BL535" s="16" t="s">
        <v>221</v>
      </c>
      <c r="BM535" s="186" t="s">
        <v>783</v>
      </c>
    </row>
    <row r="536" spans="1:65" s="2" customFormat="1" ht="11.25">
      <c r="A536" s="30"/>
      <c r="B536" s="31"/>
      <c r="C536" s="32"/>
      <c r="D536" s="188" t="s">
        <v>139</v>
      </c>
      <c r="E536" s="32"/>
      <c r="F536" s="189" t="s">
        <v>782</v>
      </c>
      <c r="G536" s="32"/>
      <c r="H536" s="32"/>
      <c r="I536" s="32"/>
      <c r="J536" s="32"/>
      <c r="K536" s="32"/>
      <c r="L536" s="35"/>
      <c r="M536" s="190"/>
      <c r="N536" s="191"/>
      <c r="O536" s="67"/>
      <c r="P536" s="67"/>
      <c r="Q536" s="67"/>
      <c r="R536" s="67"/>
      <c r="S536" s="67"/>
      <c r="T536" s="68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T536" s="16" t="s">
        <v>139</v>
      </c>
      <c r="AU536" s="16" t="s">
        <v>82</v>
      </c>
    </row>
    <row r="537" spans="1:65" s="13" customFormat="1" ht="11.25">
      <c r="B537" s="192"/>
      <c r="C537" s="193"/>
      <c r="D537" s="188" t="s">
        <v>141</v>
      </c>
      <c r="E537" s="194" t="s">
        <v>1</v>
      </c>
      <c r="F537" s="195" t="s">
        <v>779</v>
      </c>
      <c r="G537" s="193"/>
      <c r="H537" s="196">
        <v>6</v>
      </c>
      <c r="I537" s="193"/>
      <c r="J537" s="193"/>
      <c r="K537" s="193"/>
      <c r="L537" s="197"/>
      <c r="M537" s="198"/>
      <c r="N537" s="199"/>
      <c r="O537" s="199"/>
      <c r="P537" s="199"/>
      <c r="Q537" s="199"/>
      <c r="R537" s="199"/>
      <c r="S537" s="199"/>
      <c r="T537" s="200"/>
      <c r="AT537" s="201" t="s">
        <v>141</v>
      </c>
      <c r="AU537" s="201" t="s">
        <v>82</v>
      </c>
      <c r="AV537" s="13" t="s">
        <v>82</v>
      </c>
      <c r="AW537" s="13" t="s">
        <v>32</v>
      </c>
      <c r="AX537" s="13" t="s">
        <v>80</v>
      </c>
      <c r="AY537" s="201" t="s">
        <v>130</v>
      </c>
    </row>
    <row r="538" spans="1:65" s="2" customFormat="1" ht="16.5" customHeight="1">
      <c r="A538" s="30"/>
      <c r="B538" s="31"/>
      <c r="C538" s="176" t="s">
        <v>784</v>
      </c>
      <c r="D538" s="176" t="s">
        <v>132</v>
      </c>
      <c r="E538" s="177" t="s">
        <v>785</v>
      </c>
      <c r="F538" s="178" t="s">
        <v>786</v>
      </c>
      <c r="G538" s="179" t="s">
        <v>374</v>
      </c>
      <c r="H538" s="180">
        <v>2</v>
      </c>
      <c r="I538" s="181">
        <v>54.44</v>
      </c>
      <c r="J538" s="181">
        <f>ROUND(I538*H538,2)</f>
        <v>108.88</v>
      </c>
      <c r="K538" s="178" t="s">
        <v>136</v>
      </c>
      <c r="L538" s="35"/>
      <c r="M538" s="182" t="s">
        <v>1</v>
      </c>
      <c r="N538" s="183" t="s">
        <v>40</v>
      </c>
      <c r="O538" s="184">
        <v>0.09</v>
      </c>
      <c r="P538" s="184">
        <f>O538*H538</f>
        <v>0.18</v>
      </c>
      <c r="Q538" s="184">
        <v>0</v>
      </c>
      <c r="R538" s="184">
        <f>Q538*H538</f>
        <v>0</v>
      </c>
      <c r="S538" s="184">
        <v>0</v>
      </c>
      <c r="T538" s="185">
        <f>S538*H538</f>
        <v>0</v>
      </c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R538" s="186" t="s">
        <v>221</v>
      </c>
      <c r="AT538" s="186" t="s">
        <v>132</v>
      </c>
      <c r="AU538" s="186" t="s">
        <v>82</v>
      </c>
      <c r="AY538" s="16" t="s">
        <v>130</v>
      </c>
      <c r="BE538" s="187">
        <f>IF(N538="základní",J538,0)</f>
        <v>108.88</v>
      </c>
      <c r="BF538" s="187">
        <f>IF(N538="snížená",J538,0)</f>
        <v>0</v>
      </c>
      <c r="BG538" s="187">
        <f>IF(N538="zákl. přenesená",J538,0)</f>
        <v>0</v>
      </c>
      <c r="BH538" s="187">
        <f>IF(N538="sníž. přenesená",J538,0)</f>
        <v>0</v>
      </c>
      <c r="BI538" s="187">
        <f>IF(N538="nulová",J538,0)</f>
        <v>0</v>
      </c>
      <c r="BJ538" s="16" t="s">
        <v>80</v>
      </c>
      <c r="BK538" s="187">
        <f>ROUND(I538*H538,2)</f>
        <v>108.88</v>
      </c>
      <c r="BL538" s="16" t="s">
        <v>221</v>
      </c>
      <c r="BM538" s="186" t="s">
        <v>787</v>
      </c>
    </row>
    <row r="539" spans="1:65" s="2" customFormat="1" ht="11.25">
      <c r="A539" s="30"/>
      <c r="B539" s="31"/>
      <c r="C539" s="32"/>
      <c r="D539" s="188" t="s">
        <v>139</v>
      </c>
      <c r="E539" s="32"/>
      <c r="F539" s="189" t="s">
        <v>788</v>
      </c>
      <c r="G539" s="32"/>
      <c r="H539" s="32"/>
      <c r="I539" s="32"/>
      <c r="J539" s="32"/>
      <c r="K539" s="32"/>
      <c r="L539" s="35"/>
      <c r="M539" s="190"/>
      <c r="N539" s="191"/>
      <c r="O539" s="67"/>
      <c r="P539" s="67"/>
      <c r="Q539" s="67"/>
      <c r="R539" s="67"/>
      <c r="S539" s="67"/>
      <c r="T539" s="68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T539" s="16" t="s">
        <v>139</v>
      </c>
      <c r="AU539" s="16" t="s">
        <v>82</v>
      </c>
    </row>
    <row r="540" spans="1:65" s="13" customFormat="1" ht="11.25">
      <c r="B540" s="192"/>
      <c r="C540" s="193"/>
      <c r="D540" s="188" t="s">
        <v>141</v>
      </c>
      <c r="E540" s="194" t="s">
        <v>1</v>
      </c>
      <c r="F540" s="195" t="s">
        <v>789</v>
      </c>
      <c r="G540" s="193"/>
      <c r="H540" s="196">
        <v>2</v>
      </c>
      <c r="I540" s="193"/>
      <c r="J540" s="193"/>
      <c r="K540" s="193"/>
      <c r="L540" s="197"/>
      <c r="M540" s="198"/>
      <c r="N540" s="199"/>
      <c r="O540" s="199"/>
      <c r="P540" s="199"/>
      <c r="Q540" s="199"/>
      <c r="R540" s="199"/>
      <c r="S540" s="199"/>
      <c r="T540" s="200"/>
      <c r="AT540" s="201" t="s">
        <v>141</v>
      </c>
      <c r="AU540" s="201" t="s">
        <v>82</v>
      </c>
      <c r="AV540" s="13" t="s">
        <v>82</v>
      </c>
      <c r="AW540" s="13" t="s">
        <v>32</v>
      </c>
      <c r="AX540" s="13" t="s">
        <v>80</v>
      </c>
      <c r="AY540" s="201" t="s">
        <v>130</v>
      </c>
    </row>
    <row r="541" spans="1:65" s="2" customFormat="1" ht="16.5" customHeight="1">
      <c r="A541" s="30"/>
      <c r="B541" s="31"/>
      <c r="C541" s="212" t="s">
        <v>790</v>
      </c>
      <c r="D541" s="212" t="s">
        <v>289</v>
      </c>
      <c r="E541" s="213" t="s">
        <v>791</v>
      </c>
      <c r="F541" s="214" t="s">
        <v>792</v>
      </c>
      <c r="G541" s="215" t="s">
        <v>374</v>
      </c>
      <c r="H541" s="216">
        <v>2</v>
      </c>
      <c r="I541" s="217">
        <v>137</v>
      </c>
      <c r="J541" s="217">
        <f>ROUND(I541*H541,2)</f>
        <v>274</v>
      </c>
      <c r="K541" s="214" t="s">
        <v>136</v>
      </c>
      <c r="L541" s="218"/>
      <c r="M541" s="219" t="s">
        <v>1</v>
      </c>
      <c r="N541" s="220" t="s">
        <v>40</v>
      </c>
      <c r="O541" s="184">
        <v>0</v>
      </c>
      <c r="P541" s="184">
        <f>O541*H541</f>
        <v>0</v>
      </c>
      <c r="Q541" s="184">
        <v>7.9000000000000001E-4</v>
      </c>
      <c r="R541" s="184">
        <f>Q541*H541</f>
        <v>1.58E-3</v>
      </c>
      <c r="S541" s="184">
        <v>0</v>
      </c>
      <c r="T541" s="185">
        <f>S541*H541</f>
        <v>0</v>
      </c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R541" s="186" t="s">
        <v>317</v>
      </c>
      <c r="AT541" s="186" t="s">
        <v>289</v>
      </c>
      <c r="AU541" s="186" t="s">
        <v>82</v>
      </c>
      <c r="AY541" s="16" t="s">
        <v>130</v>
      </c>
      <c r="BE541" s="187">
        <f>IF(N541="základní",J541,0)</f>
        <v>274</v>
      </c>
      <c r="BF541" s="187">
        <f>IF(N541="snížená",J541,0)</f>
        <v>0</v>
      </c>
      <c r="BG541" s="187">
        <f>IF(N541="zákl. přenesená",J541,0)</f>
        <v>0</v>
      </c>
      <c r="BH541" s="187">
        <f>IF(N541="sníž. přenesená",J541,0)</f>
        <v>0</v>
      </c>
      <c r="BI541" s="187">
        <f>IF(N541="nulová",J541,0)</f>
        <v>0</v>
      </c>
      <c r="BJ541" s="16" t="s">
        <v>80</v>
      </c>
      <c r="BK541" s="187">
        <f>ROUND(I541*H541,2)</f>
        <v>274</v>
      </c>
      <c r="BL541" s="16" t="s">
        <v>221</v>
      </c>
      <c r="BM541" s="186" t="s">
        <v>793</v>
      </c>
    </row>
    <row r="542" spans="1:65" s="2" customFormat="1" ht="11.25">
      <c r="A542" s="30"/>
      <c r="B542" s="31"/>
      <c r="C542" s="32"/>
      <c r="D542" s="188" t="s">
        <v>139</v>
      </c>
      <c r="E542" s="32"/>
      <c r="F542" s="189" t="s">
        <v>792</v>
      </c>
      <c r="G542" s="32"/>
      <c r="H542" s="32"/>
      <c r="I542" s="32"/>
      <c r="J542" s="32"/>
      <c r="K542" s="32"/>
      <c r="L542" s="35"/>
      <c r="M542" s="190"/>
      <c r="N542" s="191"/>
      <c r="O542" s="67"/>
      <c r="P542" s="67"/>
      <c r="Q542" s="67"/>
      <c r="R542" s="67"/>
      <c r="S542" s="67"/>
      <c r="T542" s="68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T542" s="16" t="s">
        <v>139</v>
      </c>
      <c r="AU542" s="16" t="s">
        <v>82</v>
      </c>
    </row>
    <row r="543" spans="1:65" s="13" customFormat="1" ht="11.25">
      <c r="B543" s="192"/>
      <c r="C543" s="193"/>
      <c r="D543" s="188" t="s">
        <v>141</v>
      </c>
      <c r="E543" s="194" t="s">
        <v>1</v>
      </c>
      <c r="F543" s="195" t="s">
        <v>789</v>
      </c>
      <c r="G543" s="193"/>
      <c r="H543" s="196">
        <v>2</v>
      </c>
      <c r="I543" s="193"/>
      <c r="J543" s="193"/>
      <c r="K543" s="193"/>
      <c r="L543" s="197"/>
      <c r="M543" s="198"/>
      <c r="N543" s="199"/>
      <c r="O543" s="199"/>
      <c r="P543" s="199"/>
      <c r="Q543" s="199"/>
      <c r="R543" s="199"/>
      <c r="S543" s="199"/>
      <c r="T543" s="200"/>
      <c r="AT543" s="201" t="s">
        <v>141</v>
      </c>
      <c r="AU543" s="201" t="s">
        <v>82</v>
      </c>
      <c r="AV543" s="13" t="s">
        <v>82</v>
      </c>
      <c r="AW543" s="13" t="s">
        <v>32</v>
      </c>
      <c r="AX543" s="13" t="s">
        <v>80</v>
      </c>
      <c r="AY543" s="201" t="s">
        <v>130</v>
      </c>
    </row>
    <row r="544" spans="1:65" s="12" customFormat="1" ht="22.9" customHeight="1">
      <c r="B544" s="161"/>
      <c r="C544" s="162"/>
      <c r="D544" s="163" t="s">
        <v>74</v>
      </c>
      <c r="E544" s="174" t="s">
        <v>794</v>
      </c>
      <c r="F544" s="174" t="s">
        <v>795</v>
      </c>
      <c r="G544" s="162"/>
      <c r="H544" s="162"/>
      <c r="I544" s="162"/>
      <c r="J544" s="175">
        <f>BK544</f>
        <v>16086.99</v>
      </c>
      <c r="K544" s="162"/>
      <c r="L544" s="166"/>
      <c r="M544" s="167"/>
      <c r="N544" s="168"/>
      <c r="O544" s="168"/>
      <c r="P544" s="169">
        <f>SUM(P545:P578)</f>
        <v>9.9</v>
      </c>
      <c r="Q544" s="168"/>
      <c r="R544" s="169">
        <f>SUM(R545:R578)</f>
        <v>0.56889899999999993</v>
      </c>
      <c r="S544" s="168"/>
      <c r="T544" s="170">
        <f>SUM(T545:T578)</f>
        <v>0</v>
      </c>
      <c r="AR544" s="171" t="s">
        <v>82</v>
      </c>
      <c r="AT544" s="172" t="s">
        <v>74</v>
      </c>
      <c r="AU544" s="172" t="s">
        <v>80</v>
      </c>
      <c r="AY544" s="171" t="s">
        <v>130</v>
      </c>
      <c r="BK544" s="173">
        <f>SUM(BK545:BK578)</f>
        <v>16086.99</v>
      </c>
    </row>
    <row r="545" spans="1:65" s="2" customFormat="1" ht="24.2" customHeight="1">
      <c r="A545" s="30"/>
      <c r="B545" s="31"/>
      <c r="C545" s="176" t="s">
        <v>796</v>
      </c>
      <c r="D545" s="176" t="s">
        <v>132</v>
      </c>
      <c r="E545" s="177" t="s">
        <v>797</v>
      </c>
      <c r="F545" s="178" t="s">
        <v>798</v>
      </c>
      <c r="G545" s="179" t="s">
        <v>135</v>
      </c>
      <c r="H545" s="180">
        <v>12.96</v>
      </c>
      <c r="I545" s="181">
        <v>261.52</v>
      </c>
      <c r="J545" s="181">
        <f>ROUND(I545*H545,2)</f>
        <v>3389.3</v>
      </c>
      <c r="K545" s="178" t="s">
        <v>136</v>
      </c>
      <c r="L545" s="35"/>
      <c r="M545" s="182" t="s">
        <v>1</v>
      </c>
      <c r="N545" s="183" t="s">
        <v>40</v>
      </c>
      <c r="O545" s="184">
        <v>0.44</v>
      </c>
      <c r="P545" s="184">
        <f>O545*H545</f>
        <v>5.7024000000000008</v>
      </c>
      <c r="Q545" s="184">
        <v>0</v>
      </c>
      <c r="R545" s="184">
        <f>Q545*H545</f>
        <v>0</v>
      </c>
      <c r="S545" s="184">
        <v>0</v>
      </c>
      <c r="T545" s="185">
        <f>S545*H545</f>
        <v>0</v>
      </c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R545" s="186" t="s">
        <v>221</v>
      </c>
      <c r="AT545" s="186" t="s">
        <v>132</v>
      </c>
      <c r="AU545" s="186" t="s">
        <v>82</v>
      </c>
      <c r="AY545" s="16" t="s">
        <v>130</v>
      </c>
      <c r="BE545" s="187">
        <f>IF(N545="základní",J545,0)</f>
        <v>3389.3</v>
      </c>
      <c r="BF545" s="187">
        <f>IF(N545="snížená",J545,0)</f>
        <v>0</v>
      </c>
      <c r="BG545" s="187">
        <f>IF(N545="zákl. přenesená",J545,0)</f>
        <v>0</v>
      </c>
      <c r="BH545" s="187">
        <f>IF(N545="sníž. přenesená",J545,0)</f>
        <v>0</v>
      </c>
      <c r="BI545" s="187">
        <f>IF(N545="nulová",J545,0)</f>
        <v>0</v>
      </c>
      <c r="BJ545" s="16" t="s">
        <v>80</v>
      </c>
      <c r="BK545" s="187">
        <f>ROUND(I545*H545,2)</f>
        <v>3389.3</v>
      </c>
      <c r="BL545" s="16" t="s">
        <v>221</v>
      </c>
      <c r="BM545" s="186" t="s">
        <v>799</v>
      </c>
    </row>
    <row r="546" spans="1:65" s="2" customFormat="1" ht="19.5">
      <c r="A546" s="30"/>
      <c r="B546" s="31"/>
      <c r="C546" s="32"/>
      <c r="D546" s="188" t="s">
        <v>139</v>
      </c>
      <c r="E546" s="32"/>
      <c r="F546" s="189" t="s">
        <v>800</v>
      </c>
      <c r="G546" s="32"/>
      <c r="H546" s="32"/>
      <c r="I546" s="32"/>
      <c r="J546" s="32"/>
      <c r="K546" s="32"/>
      <c r="L546" s="35"/>
      <c r="M546" s="190"/>
      <c r="N546" s="191"/>
      <c r="O546" s="67"/>
      <c r="P546" s="67"/>
      <c r="Q546" s="67"/>
      <c r="R546" s="67"/>
      <c r="S546" s="67"/>
      <c r="T546" s="68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T546" s="16" t="s">
        <v>139</v>
      </c>
      <c r="AU546" s="16" t="s">
        <v>82</v>
      </c>
    </row>
    <row r="547" spans="1:65" s="13" customFormat="1" ht="11.25">
      <c r="B547" s="192"/>
      <c r="C547" s="193"/>
      <c r="D547" s="188" t="s">
        <v>141</v>
      </c>
      <c r="E547" s="194" t="s">
        <v>1</v>
      </c>
      <c r="F547" s="195" t="s">
        <v>667</v>
      </c>
      <c r="G547" s="193"/>
      <c r="H547" s="196">
        <v>12.96</v>
      </c>
      <c r="I547" s="193"/>
      <c r="J547" s="193"/>
      <c r="K547" s="193"/>
      <c r="L547" s="197"/>
      <c r="M547" s="198"/>
      <c r="N547" s="199"/>
      <c r="O547" s="199"/>
      <c r="P547" s="199"/>
      <c r="Q547" s="199"/>
      <c r="R547" s="199"/>
      <c r="S547" s="199"/>
      <c r="T547" s="200"/>
      <c r="AT547" s="201" t="s">
        <v>141</v>
      </c>
      <c r="AU547" s="201" t="s">
        <v>82</v>
      </c>
      <c r="AV547" s="13" t="s">
        <v>82</v>
      </c>
      <c r="AW547" s="13" t="s">
        <v>32</v>
      </c>
      <c r="AX547" s="13" t="s">
        <v>80</v>
      </c>
      <c r="AY547" s="201" t="s">
        <v>130</v>
      </c>
    </row>
    <row r="548" spans="1:65" s="2" customFormat="1" ht="16.5" customHeight="1">
      <c r="A548" s="30"/>
      <c r="B548" s="31"/>
      <c r="C548" s="212" t="s">
        <v>801</v>
      </c>
      <c r="D548" s="212" t="s">
        <v>289</v>
      </c>
      <c r="E548" s="213" t="s">
        <v>802</v>
      </c>
      <c r="F548" s="214" t="s">
        <v>803</v>
      </c>
      <c r="G548" s="215" t="s">
        <v>374</v>
      </c>
      <c r="H548" s="216">
        <v>90</v>
      </c>
      <c r="I548" s="217">
        <v>38.5</v>
      </c>
      <c r="J548" s="217">
        <f>ROUND(I548*H548,2)</f>
        <v>3465</v>
      </c>
      <c r="K548" s="214" t="s">
        <v>136</v>
      </c>
      <c r="L548" s="218"/>
      <c r="M548" s="219" t="s">
        <v>1</v>
      </c>
      <c r="N548" s="220" t="s">
        <v>40</v>
      </c>
      <c r="O548" s="184">
        <v>0</v>
      </c>
      <c r="P548" s="184">
        <f>O548*H548</f>
        <v>0</v>
      </c>
      <c r="Q548" s="184">
        <v>4.3E-3</v>
      </c>
      <c r="R548" s="184">
        <f>Q548*H548</f>
        <v>0.38700000000000001</v>
      </c>
      <c r="S548" s="184">
        <v>0</v>
      </c>
      <c r="T548" s="185">
        <f>S548*H548</f>
        <v>0</v>
      </c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R548" s="186" t="s">
        <v>317</v>
      </c>
      <c r="AT548" s="186" t="s">
        <v>289</v>
      </c>
      <c r="AU548" s="186" t="s">
        <v>82</v>
      </c>
      <c r="AY548" s="16" t="s">
        <v>130</v>
      </c>
      <c r="BE548" s="187">
        <f>IF(N548="základní",J548,0)</f>
        <v>3465</v>
      </c>
      <c r="BF548" s="187">
        <f>IF(N548="snížená",J548,0)</f>
        <v>0</v>
      </c>
      <c r="BG548" s="187">
        <f>IF(N548="zákl. přenesená",J548,0)</f>
        <v>0</v>
      </c>
      <c r="BH548" s="187">
        <f>IF(N548="sníž. přenesená",J548,0)</f>
        <v>0</v>
      </c>
      <c r="BI548" s="187">
        <f>IF(N548="nulová",J548,0)</f>
        <v>0</v>
      </c>
      <c r="BJ548" s="16" t="s">
        <v>80</v>
      </c>
      <c r="BK548" s="187">
        <f>ROUND(I548*H548,2)</f>
        <v>3465</v>
      </c>
      <c r="BL548" s="16" t="s">
        <v>221</v>
      </c>
      <c r="BM548" s="186" t="s">
        <v>804</v>
      </c>
    </row>
    <row r="549" spans="1:65" s="2" customFormat="1" ht="11.25">
      <c r="A549" s="30"/>
      <c r="B549" s="31"/>
      <c r="C549" s="32"/>
      <c r="D549" s="188" t="s">
        <v>139</v>
      </c>
      <c r="E549" s="32"/>
      <c r="F549" s="189" t="s">
        <v>803</v>
      </c>
      <c r="G549" s="32"/>
      <c r="H549" s="32"/>
      <c r="I549" s="32"/>
      <c r="J549" s="32"/>
      <c r="K549" s="32"/>
      <c r="L549" s="35"/>
      <c r="M549" s="190"/>
      <c r="N549" s="191"/>
      <c r="O549" s="67"/>
      <c r="P549" s="67"/>
      <c r="Q549" s="67"/>
      <c r="R549" s="67"/>
      <c r="S549" s="67"/>
      <c r="T549" s="68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T549" s="16" t="s">
        <v>139</v>
      </c>
      <c r="AU549" s="16" t="s">
        <v>82</v>
      </c>
    </row>
    <row r="550" spans="1:65" s="13" customFormat="1" ht="11.25">
      <c r="B550" s="192"/>
      <c r="C550" s="193"/>
      <c r="D550" s="188" t="s">
        <v>141</v>
      </c>
      <c r="E550" s="194" t="s">
        <v>1</v>
      </c>
      <c r="F550" s="195" t="s">
        <v>805</v>
      </c>
      <c r="G550" s="193"/>
      <c r="H550" s="196">
        <v>90</v>
      </c>
      <c r="I550" s="193"/>
      <c r="J550" s="193"/>
      <c r="K550" s="193"/>
      <c r="L550" s="197"/>
      <c r="M550" s="198"/>
      <c r="N550" s="199"/>
      <c r="O550" s="199"/>
      <c r="P550" s="199"/>
      <c r="Q550" s="199"/>
      <c r="R550" s="199"/>
      <c r="S550" s="199"/>
      <c r="T550" s="200"/>
      <c r="AT550" s="201" t="s">
        <v>141</v>
      </c>
      <c r="AU550" s="201" t="s">
        <v>82</v>
      </c>
      <c r="AV550" s="13" t="s">
        <v>82</v>
      </c>
      <c r="AW550" s="13" t="s">
        <v>32</v>
      </c>
      <c r="AX550" s="13" t="s">
        <v>80</v>
      </c>
      <c r="AY550" s="201" t="s">
        <v>130</v>
      </c>
    </row>
    <row r="551" spans="1:65" s="2" customFormat="1" ht="24.2" customHeight="1">
      <c r="A551" s="30"/>
      <c r="B551" s="31"/>
      <c r="C551" s="212" t="s">
        <v>806</v>
      </c>
      <c r="D551" s="212" t="s">
        <v>289</v>
      </c>
      <c r="E551" s="213" t="s">
        <v>807</v>
      </c>
      <c r="F551" s="214" t="s">
        <v>808</v>
      </c>
      <c r="G551" s="215" t="s">
        <v>374</v>
      </c>
      <c r="H551" s="216">
        <v>9</v>
      </c>
      <c r="I551" s="217">
        <v>188</v>
      </c>
      <c r="J551" s="217">
        <f>ROUND(I551*H551,2)</f>
        <v>1692</v>
      </c>
      <c r="K551" s="214" t="s">
        <v>136</v>
      </c>
      <c r="L551" s="218"/>
      <c r="M551" s="219" t="s">
        <v>1</v>
      </c>
      <c r="N551" s="220" t="s">
        <v>40</v>
      </c>
      <c r="O551" s="184">
        <v>0</v>
      </c>
      <c r="P551" s="184">
        <f>O551*H551</f>
        <v>0</v>
      </c>
      <c r="Q551" s="184">
        <v>7.3000000000000001E-3</v>
      </c>
      <c r="R551" s="184">
        <f>Q551*H551</f>
        <v>6.5699999999999995E-2</v>
      </c>
      <c r="S551" s="184">
        <v>0</v>
      </c>
      <c r="T551" s="185">
        <f>S551*H551</f>
        <v>0</v>
      </c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R551" s="186" t="s">
        <v>317</v>
      </c>
      <c r="AT551" s="186" t="s">
        <v>289</v>
      </c>
      <c r="AU551" s="186" t="s">
        <v>82</v>
      </c>
      <c r="AY551" s="16" t="s">
        <v>130</v>
      </c>
      <c r="BE551" s="187">
        <f>IF(N551="základní",J551,0)</f>
        <v>1692</v>
      </c>
      <c r="BF551" s="187">
        <f>IF(N551="snížená",J551,0)</f>
        <v>0</v>
      </c>
      <c r="BG551" s="187">
        <f>IF(N551="zákl. přenesená",J551,0)</f>
        <v>0</v>
      </c>
      <c r="BH551" s="187">
        <f>IF(N551="sníž. přenesená",J551,0)</f>
        <v>0</v>
      </c>
      <c r="BI551" s="187">
        <f>IF(N551="nulová",J551,0)</f>
        <v>0</v>
      </c>
      <c r="BJ551" s="16" t="s">
        <v>80</v>
      </c>
      <c r="BK551" s="187">
        <f>ROUND(I551*H551,2)</f>
        <v>1692</v>
      </c>
      <c r="BL551" s="16" t="s">
        <v>221</v>
      </c>
      <c r="BM551" s="186" t="s">
        <v>809</v>
      </c>
    </row>
    <row r="552" spans="1:65" s="2" customFormat="1" ht="19.5">
      <c r="A552" s="30"/>
      <c r="B552" s="31"/>
      <c r="C552" s="32"/>
      <c r="D552" s="188" t="s">
        <v>139</v>
      </c>
      <c r="E552" s="32"/>
      <c r="F552" s="189" t="s">
        <v>808</v>
      </c>
      <c r="G552" s="32"/>
      <c r="H552" s="32"/>
      <c r="I552" s="32"/>
      <c r="J552" s="32"/>
      <c r="K552" s="32"/>
      <c r="L552" s="35"/>
      <c r="M552" s="190"/>
      <c r="N552" s="191"/>
      <c r="O552" s="67"/>
      <c r="P552" s="67"/>
      <c r="Q552" s="67"/>
      <c r="R552" s="67"/>
      <c r="S552" s="67"/>
      <c r="T552" s="68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T552" s="16" t="s">
        <v>139</v>
      </c>
      <c r="AU552" s="16" t="s">
        <v>82</v>
      </c>
    </row>
    <row r="553" spans="1:65" s="13" customFormat="1" ht="11.25">
      <c r="B553" s="192"/>
      <c r="C553" s="193"/>
      <c r="D553" s="188" t="s">
        <v>141</v>
      </c>
      <c r="E553" s="194" t="s">
        <v>1</v>
      </c>
      <c r="F553" s="195" t="s">
        <v>810</v>
      </c>
      <c r="G553" s="193"/>
      <c r="H553" s="196">
        <v>9</v>
      </c>
      <c r="I553" s="193"/>
      <c r="J553" s="193"/>
      <c r="K553" s="193"/>
      <c r="L553" s="197"/>
      <c r="M553" s="198"/>
      <c r="N553" s="199"/>
      <c r="O553" s="199"/>
      <c r="P553" s="199"/>
      <c r="Q553" s="199"/>
      <c r="R553" s="199"/>
      <c r="S553" s="199"/>
      <c r="T553" s="200"/>
      <c r="AT553" s="201" t="s">
        <v>141</v>
      </c>
      <c r="AU553" s="201" t="s">
        <v>82</v>
      </c>
      <c r="AV553" s="13" t="s">
        <v>82</v>
      </c>
      <c r="AW553" s="13" t="s">
        <v>32</v>
      </c>
      <c r="AX553" s="13" t="s">
        <v>80</v>
      </c>
      <c r="AY553" s="201" t="s">
        <v>130</v>
      </c>
    </row>
    <row r="554" spans="1:65" s="2" customFormat="1" ht="24.2" customHeight="1">
      <c r="A554" s="30"/>
      <c r="B554" s="31"/>
      <c r="C554" s="212" t="s">
        <v>811</v>
      </c>
      <c r="D554" s="212" t="s">
        <v>289</v>
      </c>
      <c r="E554" s="213" t="s">
        <v>812</v>
      </c>
      <c r="F554" s="214" t="s">
        <v>813</v>
      </c>
      <c r="G554" s="215" t="s">
        <v>374</v>
      </c>
      <c r="H554" s="216">
        <v>9</v>
      </c>
      <c r="I554" s="217">
        <v>188</v>
      </c>
      <c r="J554" s="217">
        <f>ROUND(I554*H554,2)</f>
        <v>1692</v>
      </c>
      <c r="K554" s="214" t="s">
        <v>136</v>
      </c>
      <c r="L554" s="218"/>
      <c r="M554" s="219" t="s">
        <v>1</v>
      </c>
      <c r="N554" s="220" t="s">
        <v>40</v>
      </c>
      <c r="O554" s="184">
        <v>0</v>
      </c>
      <c r="P554" s="184">
        <f>O554*H554</f>
        <v>0</v>
      </c>
      <c r="Q554" s="184">
        <v>7.3000000000000001E-3</v>
      </c>
      <c r="R554" s="184">
        <f>Q554*H554</f>
        <v>6.5699999999999995E-2</v>
      </c>
      <c r="S554" s="184">
        <v>0</v>
      </c>
      <c r="T554" s="185">
        <f>S554*H554</f>
        <v>0</v>
      </c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R554" s="186" t="s">
        <v>317</v>
      </c>
      <c r="AT554" s="186" t="s">
        <v>289</v>
      </c>
      <c r="AU554" s="186" t="s">
        <v>82</v>
      </c>
      <c r="AY554" s="16" t="s">
        <v>130</v>
      </c>
      <c r="BE554" s="187">
        <f>IF(N554="základní",J554,0)</f>
        <v>1692</v>
      </c>
      <c r="BF554" s="187">
        <f>IF(N554="snížená",J554,0)</f>
        <v>0</v>
      </c>
      <c r="BG554" s="187">
        <f>IF(N554="zákl. přenesená",J554,0)</f>
        <v>0</v>
      </c>
      <c r="BH554" s="187">
        <f>IF(N554="sníž. přenesená",J554,0)</f>
        <v>0</v>
      </c>
      <c r="BI554" s="187">
        <f>IF(N554="nulová",J554,0)</f>
        <v>0</v>
      </c>
      <c r="BJ554" s="16" t="s">
        <v>80</v>
      </c>
      <c r="BK554" s="187">
        <f>ROUND(I554*H554,2)</f>
        <v>1692</v>
      </c>
      <c r="BL554" s="16" t="s">
        <v>221</v>
      </c>
      <c r="BM554" s="186" t="s">
        <v>814</v>
      </c>
    </row>
    <row r="555" spans="1:65" s="2" customFormat="1" ht="19.5">
      <c r="A555" s="30"/>
      <c r="B555" s="31"/>
      <c r="C555" s="32"/>
      <c r="D555" s="188" t="s">
        <v>139</v>
      </c>
      <c r="E555" s="32"/>
      <c r="F555" s="189" t="s">
        <v>813</v>
      </c>
      <c r="G555" s="32"/>
      <c r="H555" s="32"/>
      <c r="I555" s="32"/>
      <c r="J555" s="32"/>
      <c r="K555" s="32"/>
      <c r="L555" s="35"/>
      <c r="M555" s="190"/>
      <c r="N555" s="191"/>
      <c r="O555" s="67"/>
      <c r="P555" s="67"/>
      <c r="Q555" s="67"/>
      <c r="R555" s="67"/>
      <c r="S555" s="67"/>
      <c r="T555" s="68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T555" s="16" t="s">
        <v>139</v>
      </c>
      <c r="AU555" s="16" t="s">
        <v>82</v>
      </c>
    </row>
    <row r="556" spans="1:65" s="13" customFormat="1" ht="11.25">
      <c r="B556" s="192"/>
      <c r="C556" s="193"/>
      <c r="D556" s="188" t="s">
        <v>141</v>
      </c>
      <c r="E556" s="194" t="s">
        <v>1</v>
      </c>
      <c r="F556" s="195" t="s">
        <v>810</v>
      </c>
      <c r="G556" s="193"/>
      <c r="H556" s="196">
        <v>9</v>
      </c>
      <c r="I556" s="193"/>
      <c r="J556" s="193"/>
      <c r="K556" s="193"/>
      <c r="L556" s="197"/>
      <c r="M556" s="198"/>
      <c r="N556" s="199"/>
      <c r="O556" s="199"/>
      <c r="P556" s="199"/>
      <c r="Q556" s="199"/>
      <c r="R556" s="199"/>
      <c r="S556" s="199"/>
      <c r="T556" s="200"/>
      <c r="AT556" s="201" t="s">
        <v>141</v>
      </c>
      <c r="AU556" s="201" t="s">
        <v>82</v>
      </c>
      <c r="AV556" s="13" t="s">
        <v>82</v>
      </c>
      <c r="AW556" s="13" t="s">
        <v>32</v>
      </c>
      <c r="AX556" s="13" t="s">
        <v>80</v>
      </c>
      <c r="AY556" s="201" t="s">
        <v>130</v>
      </c>
    </row>
    <row r="557" spans="1:65" s="2" customFormat="1" ht="16.5" customHeight="1">
      <c r="A557" s="30"/>
      <c r="B557" s="31"/>
      <c r="C557" s="176" t="s">
        <v>815</v>
      </c>
      <c r="D557" s="176" t="s">
        <v>132</v>
      </c>
      <c r="E557" s="177" t="s">
        <v>816</v>
      </c>
      <c r="F557" s="178" t="s">
        <v>817</v>
      </c>
      <c r="G557" s="179" t="s">
        <v>150</v>
      </c>
      <c r="H557" s="180">
        <v>7.2</v>
      </c>
      <c r="I557" s="181">
        <v>75.86</v>
      </c>
      <c r="J557" s="181">
        <f>ROUND(I557*H557,2)</f>
        <v>546.19000000000005</v>
      </c>
      <c r="K557" s="178" t="s">
        <v>136</v>
      </c>
      <c r="L557" s="35"/>
      <c r="M557" s="182" t="s">
        <v>1</v>
      </c>
      <c r="N557" s="183" t="s">
        <v>40</v>
      </c>
      <c r="O557" s="184">
        <v>0.126</v>
      </c>
      <c r="P557" s="184">
        <f>O557*H557</f>
        <v>0.90720000000000001</v>
      </c>
      <c r="Q557" s="184">
        <v>1.4E-5</v>
      </c>
      <c r="R557" s="184">
        <f>Q557*H557</f>
        <v>1.008E-4</v>
      </c>
      <c r="S557" s="184">
        <v>0</v>
      </c>
      <c r="T557" s="185">
        <f>S557*H557</f>
        <v>0</v>
      </c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R557" s="186" t="s">
        <v>221</v>
      </c>
      <c r="AT557" s="186" t="s">
        <v>132</v>
      </c>
      <c r="AU557" s="186" t="s">
        <v>82</v>
      </c>
      <c r="AY557" s="16" t="s">
        <v>130</v>
      </c>
      <c r="BE557" s="187">
        <f>IF(N557="základní",J557,0)</f>
        <v>546.19000000000005</v>
      </c>
      <c r="BF557" s="187">
        <f>IF(N557="snížená",J557,0)</f>
        <v>0</v>
      </c>
      <c r="BG557" s="187">
        <f>IF(N557="zákl. přenesená",J557,0)</f>
        <v>0</v>
      </c>
      <c r="BH557" s="187">
        <f>IF(N557="sníž. přenesená",J557,0)</f>
        <v>0</v>
      </c>
      <c r="BI557" s="187">
        <f>IF(N557="nulová",J557,0)</f>
        <v>0</v>
      </c>
      <c r="BJ557" s="16" t="s">
        <v>80</v>
      </c>
      <c r="BK557" s="187">
        <f>ROUND(I557*H557,2)</f>
        <v>546.19000000000005</v>
      </c>
      <c r="BL557" s="16" t="s">
        <v>221</v>
      </c>
      <c r="BM557" s="186" t="s">
        <v>818</v>
      </c>
    </row>
    <row r="558" spans="1:65" s="2" customFormat="1" ht="11.25">
      <c r="A558" s="30"/>
      <c r="B558" s="31"/>
      <c r="C558" s="32"/>
      <c r="D558" s="188" t="s">
        <v>139</v>
      </c>
      <c r="E558" s="32"/>
      <c r="F558" s="189" t="s">
        <v>819</v>
      </c>
      <c r="G558" s="32"/>
      <c r="H558" s="32"/>
      <c r="I558" s="32"/>
      <c r="J558" s="32"/>
      <c r="K558" s="32"/>
      <c r="L558" s="35"/>
      <c r="M558" s="190"/>
      <c r="N558" s="191"/>
      <c r="O558" s="67"/>
      <c r="P558" s="67"/>
      <c r="Q558" s="67"/>
      <c r="R558" s="67"/>
      <c r="S558" s="67"/>
      <c r="T558" s="68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T558" s="16" t="s">
        <v>139</v>
      </c>
      <c r="AU558" s="16" t="s">
        <v>82</v>
      </c>
    </row>
    <row r="559" spans="1:65" s="13" customFormat="1" ht="11.25">
      <c r="B559" s="192"/>
      <c r="C559" s="193"/>
      <c r="D559" s="188" t="s">
        <v>141</v>
      </c>
      <c r="E559" s="194" t="s">
        <v>1</v>
      </c>
      <c r="F559" s="195" t="s">
        <v>730</v>
      </c>
      <c r="G559" s="193"/>
      <c r="H559" s="196">
        <v>7.2</v>
      </c>
      <c r="I559" s="193"/>
      <c r="J559" s="193"/>
      <c r="K559" s="193"/>
      <c r="L559" s="197"/>
      <c r="M559" s="198"/>
      <c r="N559" s="199"/>
      <c r="O559" s="199"/>
      <c r="P559" s="199"/>
      <c r="Q559" s="199"/>
      <c r="R559" s="199"/>
      <c r="S559" s="199"/>
      <c r="T559" s="200"/>
      <c r="AT559" s="201" t="s">
        <v>141</v>
      </c>
      <c r="AU559" s="201" t="s">
        <v>82</v>
      </c>
      <c r="AV559" s="13" t="s">
        <v>82</v>
      </c>
      <c r="AW559" s="13" t="s">
        <v>32</v>
      </c>
      <c r="AX559" s="13" t="s">
        <v>80</v>
      </c>
      <c r="AY559" s="201" t="s">
        <v>130</v>
      </c>
    </row>
    <row r="560" spans="1:65" s="2" customFormat="1" ht="16.5" customHeight="1">
      <c r="A560" s="30"/>
      <c r="B560" s="31"/>
      <c r="C560" s="212" t="s">
        <v>820</v>
      </c>
      <c r="D560" s="212" t="s">
        <v>289</v>
      </c>
      <c r="E560" s="213" t="s">
        <v>821</v>
      </c>
      <c r="F560" s="214" t="s">
        <v>822</v>
      </c>
      <c r="G560" s="215" t="s">
        <v>150</v>
      </c>
      <c r="H560" s="216">
        <v>7.2</v>
      </c>
      <c r="I560" s="217">
        <v>23.7</v>
      </c>
      <c r="J560" s="217">
        <f>ROUND(I560*H560,2)</f>
        <v>170.64</v>
      </c>
      <c r="K560" s="214" t="s">
        <v>136</v>
      </c>
      <c r="L560" s="218"/>
      <c r="M560" s="219" t="s">
        <v>1</v>
      </c>
      <c r="N560" s="220" t="s">
        <v>40</v>
      </c>
      <c r="O560" s="184">
        <v>0</v>
      </c>
      <c r="P560" s="184">
        <f>O560*H560</f>
        <v>0</v>
      </c>
      <c r="Q560" s="184">
        <v>2.0000000000000001E-4</v>
      </c>
      <c r="R560" s="184">
        <f>Q560*H560</f>
        <v>1.4400000000000001E-3</v>
      </c>
      <c r="S560" s="184">
        <v>0</v>
      </c>
      <c r="T560" s="185">
        <f>S560*H560</f>
        <v>0</v>
      </c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R560" s="186" t="s">
        <v>317</v>
      </c>
      <c r="AT560" s="186" t="s">
        <v>289</v>
      </c>
      <c r="AU560" s="186" t="s">
        <v>82</v>
      </c>
      <c r="AY560" s="16" t="s">
        <v>130</v>
      </c>
      <c r="BE560" s="187">
        <f>IF(N560="základní",J560,0)</f>
        <v>170.64</v>
      </c>
      <c r="BF560" s="187">
        <f>IF(N560="snížená",J560,0)</f>
        <v>0</v>
      </c>
      <c r="BG560" s="187">
        <f>IF(N560="zákl. přenesená",J560,0)</f>
        <v>0</v>
      </c>
      <c r="BH560" s="187">
        <f>IF(N560="sníž. přenesená",J560,0)</f>
        <v>0</v>
      </c>
      <c r="BI560" s="187">
        <f>IF(N560="nulová",J560,0)</f>
        <v>0</v>
      </c>
      <c r="BJ560" s="16" t="s">
        <v>80</v>
      </c>
      <c r="BK560" s="187">
        <f>ROUND(I560*H560,2)</f>
        <v>170.64</v>
      </c>
      <c r="BL560" s="16" t="s">
        <v>221</v>
      </c>
      <c r="BM560" s="186" t="s">
        <v>823</v>
      </c>
    </row>
    <row r="561" spans="1:65" s="2" customFormat="1" ht="11.25">
      <c r="A561" s="30"/>
      <c r="B561" s="31"/>
      <c r="C561" s="32"/>
      <c r="D561" s="188" t="s">
        <v>139</v>
      </c>
      <c r="E561" s="32"/>
      <c r="F561" s="189" t="s">
        <v>822</v>
      </c>
      <c r="G561" s="32"/>
      <c r="H561" s="32"/>
      <c r="I561" s="32"/>
      <c r="J561" s="32"/>
      <c r="K561" s="32"/>
      <c r="L561" s="35"/>
      <c r="M561" s="190"/>
      <c r="N561" s="191"/>
      <c r="O561" s="67"/>
      <c r="P561" s="67"/>
      <c r="Q561" s="67"/>
      <c r="R561" s="67"/>
      <c r="S561" s="67"/>
      <c r="T561" s="68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T561" s="16" t="s">
        <v>139</v>
      </c>
      <c r="AU561" s="16" t="s">
        <v>82</v>
      </c>
    </row>
    <row r="562" spans="1:65" s="13" customFormat="1" ht="11.25">
      <c r="B562" s="192"/>
      <c r="C562" s="193"/>
      <c r="D562" s="188" t="s">
        <v>141</v>
      </c>
      <c r="E562" s="194" t="s">
        <v>1</v>
      </c>
      <c r="F562" s="195" t="s">
        <v>730</v>
      </c>
      <c r="G562" s="193"/>
      <c r="H562" s="196">
        <v>7.2</v>
      </c>
      <c r="I562" s="193"/>
      <c r="J562" s="193"/>
      <c r="K562" s="193"/>
      <c r="L562" s="197"/>
      <c r="M562" s="198"/>
      <c r="N562" s="199"/>
      <c r="O562" s="199"/>
      <c r="P562" s="199"/>
      <c r="Q562" s="199"/>
      <c r="R562" s="199"/>
      <c r="S562" s="199"/>
      <c r="T562" s="200"/>
      <c r="AT562" s="201" t="s">
        <v>141</v>
      </c>
      <c r="AU562" s="201" t="s">
        <v>82</v>
      </c>
      <c r="AV562" s="13" t="s">
        <v>82</v>
      </c>
      <c r="AW562" s="13" t="s">
        <v>32</v>
      </c>
      <c r="AX562" s="13" t="s">
        <v>80</v>
      </c>
      <c r="AY562" s="201" t="s">
        <v>130</v>
      </c>
    </row>
    <row r="563" spans="1:65" s="2" customFormat="1" ht="24.2" customHeight="1">
      <c r="A563" s="30"/>
      <c r="B563" s="31"/>
      <c r="C563" s="176" t="s">
        <v>824</v>
      </c>
      <c r="D563" s="176" t="s">
        <v>132</v>
      </c>
      <c r="E563" s="177" t="s">
        <v>825</v>
      </c>
      <c r="F563" s="178" t="s">
        <v>826</v>
      </c>
      <c r="G563" s="179" t="s">
        <v>150</v>
      </c>
      <c r="H563" s="180">
        <v>3.6</v>
      </c>
      <c r="I563" s="181">
        <v>546.84</v>
      </c>
      <c r="J563" s="181">
        <f>ROUND(I563*H563,2)</f>
        <v>1968.62</v>
      </c>
      <c r="K563" s="178" t="s">
        <v>136</v>
      </c>
      <c r="L563" s="35"/>
      <c r="M563" s="182" t="s">
        <v>1</v>
      </c>
      <c r="N563" s="183" t="s">
        <v>40</v>
      </c>
      <c r="O563" s="184">
        <v>0.77400000000000002</v>
      </c>
      <c r="P563" s="184">
        <f>O563*H563</f>
        <v>2.7864</v>
      </c>
      <c r="Q563" s="184">
        <v>1.3285E-3</v>
      </c>
      <c r="R563" s="184">
        <f>Q563*H563</f>
        <v>4.7826000000000006E-3</v>
      </c>
      <c r="S563" s="184">
        <v>0</v>
      </c>
      <c r="T563" s="185">
        <f>S563*H563</f>
        <v>0</v>
      </c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R563" s="186" t="s">
        <v>221</v>
      </c>
      <c r="AT563" s="186" t="s">
        <v>132</v>
      </c>
      <c r="AU563" s="186" t="s">
        <v>82</v>
      </c>
      <c r="AY563" s="16" t="s">
        <v>130</v>
      </c>
      <c r="BE563" s="187">
        <f>IF(N563="základní",J563,0)</f>
        <v>1968.62</v>
      </c>
      <c r="BF563" s="187">
        <f>IF(N563="snížená",J563,0)</f>
        <v>0</v>
      </c>
      <c r="BG563" s="187">
        <f>IF(N563="zákl. přenesená",J563,0)</f>
        <v>0</v>
      </c>
      <c r="BH563" s="187">
        <f>IF(N563="sníž. přenesená",J563,0)</f>
        <v>0</v>
      </c>
      <c r="BI563" s="187">
        <f>IF(N563="nulová",J563,0)</f>
        <v>0</v>
      </c>
      <c r="BJ563" s="16" t="s">
        <v>80</v>
      </c>
      <c r="BK563" s="187">
        <f>ROUND(I563*H563,2)</f>
        <v>1968.62</v>
      </c>
      <c r="BL563" s="16" t="s">
        <v>221</v>
      </c>
      <c r="BM563" s="186" t="s">
        <v>827</v>
      </c>
    </row>
    <row r="564" spans="1:65" s="2" customFormat="1" ht="19.5">
      <c r="A564" s="30"/>
      <c r="B564" s="31"/>
      <c r="C564" s="32"/>
      <c r="D564" s="188" t="s">
        <v>139</v>
      </c>
      <c r="E564" s="32"/>
      <c r="F564" s="189" t="s">
        <v>828</v>
      </c>
      <c r="G564" s="32"/>
      <c r="H564" s="32"/>
      <c r="I564" s="32"/>
      <c r="J564" s="32"/>
      <c r="K564" s="32"/>
      <c r="L564" s="35"/>
      <c r="M564" s="190"/>
      <c r="N564" s="191"/>
      <c r="O564" s="67"/>
      <c r="P564" s="67"/>
      <c r="Q564" s="67"/>
      <c r="R564" s="67"/>
      <c r="S564" s="67"/>
      <c r="T564" s="68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T564" s="16" t="s">
        <v>139</v>
      </c>
      <c r="AU564" s="16" t="s">
        <v>82</v>
      </c>
    </row>
    <row r="565" spans="1:65" s="13" customFormat="1" ht="11.25">
      <c r="B565" s="192"/>
      <c r="C565" s="193"/>
      <c r="D565" s="188" t="s">
        <v>141</v>
      </c>
      <c r="E565" s="194" t="s">
        <v>1</v>
      </c>
      <c r="F565" s="195" t="s">
        <v>829</v>
      </c>
      <c r="G565" s="193"/>
      <c r="H565" s="196">
        <v>3.6</v>
      </c>
      <c r="I565" s="193"/>
      <c r="J565" s="193"/>
      <c r="K565" s="193"/>
      <c r="L565" s="197"/>
      <c r="M565" s="198"/>
      <c r="N565" s="199"/>
      <c r="O565" s="199"/>
      <c r="P565" s="199"/>
      <c r="Q565" s="199"/>
      <c r="R565" s="199"/>
      <c r="S565" s="199"/>
      <c r="T565" s="200"/>
      <c r="AT565" s="201" t="s">
        <v>141</v>
      </c>
      <c r="AU565" s="201" t="s">
        <v>82</v>
      </c>
      <c r="AV565" s="13" t="s">
        <v>82</v>
      </c>
      <c r="AW565" s="13" t="s">
        <v>32</v>
      </c>
      <c r="AX565" s="13" t="s">
        <v>80</v>
      </c>
      <c r="AY565" s="201" t="s">
        <v>130</v>
      </c>
    </row>
    <row r="566" spans="1:65" s="2" customFormat="1" ht="24.2" customHeight="1">
      <c r="A566" s="30"/>
      <c r="B566" s="31"/>
      <c r="C566" s="212" t="s">
        <v>830</v>
      </c>
      <c r="D566" s="212" t="s">
        <v>289</v>
      </c>
      <c r="E566" s="213" t="s">
        <v>831</v>
      </c>
      <c r="F566" s="214" t="s">
        <v>832</v>
      </c>
      <c r="G566" s="215" t="s">
        <v>374</v>
      </c>
      <c r="H566" s="216">
        <v>9</v>
      </c>
      <c r="I566" s="217">
        <v>148</v>
      </c>
      <c r="J566" s="217">
        <f>ROUND(I566*H566,2)</f>
        <v>1332</v>
      </c>
      <c r="K566" s="214" t="s">
        <v>136</v>
      </c>
      <c r="L566" s="218"/>
      <c r="M566" s="219" t="s">
        <v>1</v>
      </c>
      <c r="N566" s="220" t="s">
        <v>40</v>
      </c>
      <c r="O566" s="184">
        <v>0</v>
      </c>
      <c r="P566" s="184">
        <f>O566*H566</f>
        <v>0</v>
      </c>
      <c r="Q566" s="184">
        <v>4.4999999999999997E-3</v>
      </c>
      <c r="R566" s="184">
        <f>Q566*H566</f>
        <v>4.0499999999999994E-2</v>
      </c>
      <c r="S566" s="184">
        <v>0</v>
      </c>
      <c r="T566" s="185">
        <f>S566*H566</f>
        <v>0</v>
      </c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R566" s="186" t="s">
        <v>317</v>
      </c>
      <c r="AT566" s="186" t="s">
        <v>289</v>
      </c>
      <c r="AU566" s="186" t="s">
        <v>82</v>
      </c>
      <c r="AY566" s="16" t="s">
        <v>130</v>
      </c>
      <c r="BE566" s="187">
        <f>IF(N566="základní",J566,0)</f>
        <v>1332</v>
      </c>
      <c r="BF566" s="187">
        <f>IF(N566="snížená",J566,0)</f>
        <v>0</v>
      </c>
      <c r="BG566" s="187">
        <f>IF(N566="zákl. přenesená",J566,0)</f>
        <v>0</v>
      </c>
      <c r="BH566" s="187">
        <f>IF(N566="sníž. přenesená",J566,0)</f>
        <v>0</v>
      </c>
      <c r="BI566" s="187">
        <f>IF(N566="nulová",J566,0)</f>
        <v>0</v>
      </c>
      <c r="BJ566" s="16" t="s">
        <v>80</v>
      </c>
      <c r="BK566" s="187">
        <f>ROUND(I566*H566,2)</f>
        <v>1332</v>
      </c>
      <c r="BL566" s="16" t="s">
        <v>221</v>
      </c>
      <c r="BM566" s="186" t="s">
        <v>833</v>
      </c>
    </row>
    <row r="567" spans="1:65" s="2" customFormat="1" ht="11.25">
      <c r="A567" s="30"/>
      <c r="B567" s="31"/>
      <c r="C567" s="32"/>
      <c r="D567" s="188" t="s">
        <v>139</v>
      </c>
      <c r="E567" s="32"/>
      <c r="F567" s="189" t="s">
        <v>832</v>
      </c>
      <c r="G567" s="32"/>
      <c r="H567" s="32"/>
      <c r="I567" s="32"/>
      <c r="J567" s="32"/>
      <c r="K567" s="32"/>
      <c r="L567" s="35"/>
      <c r="M567" s="190"/>
      <c r="N567" s="191"/>
      <c r="O567" s="67"/>
      <c r="P567" s="67"/>
      <c r="Q567" s="67"/>
      <c r="R567" s="67"/>
      <c r="S567" s="67"/>
      <c r="T567" s="68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T567" s="16" t="s">
        <v>139</v>
      </c>
      <c r="AU567" s="16" t="s">
        <v>82</v>
      </c>
    </row>
    <row r="568" spans="1:65" s="13" customFormat="1" ht="11.25">
      <c r="B568" s="192"/>
      <c r="C568" s="193"/>
      <c r="D568" s="188" t="s">
        <v>141</v>
      </c>
      <c r="E568" s="194" t="s">
        <v>1</v>
      </c>
      <c r="F568" s="195" t="s">
        <v>810</v>
      </c>
      <c r="G568" s="193"/>
      <c r="H568" s="196">
        <v>9</v>
      </c>
      <c r="I568" s="193"/>
      <c r="J568" s="193"/>
      <c r="K568" s="193"/>
      <c r="L568" s="197"/>
      <c r="M568" s="198"/>
      <c r="N568" s="199"/>
      <c r="O568" s="199"/>
      <c r="P568" s="199"/>
      <c r="Q568" s="199"/>
      <c r="R568" s="199"/>
      <c r="S568" s="199"/>
      <c r="T568" s="200"/>
      <c r="AT568" s="201" t="s">
        <v>141</v>
      </c>
      <c r="AU568" s="201" t="s">
        <v>82</v>
      </c>
      <c r="AV568" s="13" t="s">
        <v>82</v>
      </c>
      <c r="AW568" s="13" t="s">
        <v>32</v>
      </c>
      <c r="AX568" s="13" t="s">
        <v>80</v>
      </c>
      <c r="AY568" s="201" t="s">
        <v>130</v>
      </c>
    </row>
    <row r="569" spans="1:65" s="2" customFormat="1" ht="33" customHeight="1">
      <c r="A569" s="30"/>
      <c r="B569" s="31"/>
      <c r="C569" s="212" t="s">
        <v>834</v>
      </c>
      <c r="D569" s="212" t="s">
        <v>289</v>
      </c>
      <c r="E569" s="213" t="s">
        <v>835</v>
      </c>
      <c r="F569" s="214" t="s">
        <v>836</v>
      </c>
      <c r="G569" s="215" t="s">
        <v>150</v>
      </c>
      <c r="H569" s="216">
        <v>3.6</v>
      </c>
      <c r="I569" s="217">
        <v>252</v>
      </c>
      <c r="J569" s="217">
        <f>ROUND(I569*H569,2)</f>
        <v>907.2</v>
      </c>
      <c r="K569" s="214" t="s">
        <v>136</v>
      </c>
      <c r="L569" s="218"/>
      <c r="M569" s="219" t="s">
        <v>1</v>
      </c>
      <c r="N569" s="220" t="s">
        <v>40</v>
      </c>
      <c r="O569" s="184">
        <v>0</v>
      </c>
      <c r="P569" s="184">
        <f>O569*H569</f>
        <v>0</v>
      </c>
      <c r="Q569" s="184">
        <v>4.0000000000000002E-4</v>
      </c>
      <c r="R569" s="184">
        <f>Q569*H569</f>
        <v>1.4400000000000001E-3</v>
      </c>
      <c r="S569" s="184">
        <v>0</v>
      </c>
      <c r="T569" s="185">
        <f>S569*H569</f>
        <v>0</v>
      </c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R569" s="186" t="s">
        <v>317</v>
      </c>
      <c r="AT569" s="186" t="s">
        <v>289</v>
      </c>
      <c r="AU569" s="186" t="s">
        <v>82</v>
      </c>
      <c r="AY569" s="16" t="s">
        <v>130</v>
      </c>
      <c r="BE569" s="187">
        <f>IF(N569="základní",J569,0)</f>
        <v>907.2</v>
      </c>
      <c r="BF569" s="187">
        <f>IF(N569="snížená",J569,0)</f>
        <v>0</v>
      </c>
      <c r="BG569" s="187">
        <f>IF(N569="zákl. přenesená",J569,0)</f>
        <v>0</v>
      </c>
      <c r="BH569" s="187">
        <f>IF(N569="sníž. přenesená",J569,0)</f>
        <v>0</v>
      </c>
      <c r="BI569" s="187">
        <f>IF(N569="nulová",J569,0)</f>
        <v>0</v>
      </c>
      <c r="BJ569" s="16" t="s">
        <v>80</v>
      </c>
      <c r="BK569" s="187">
        <f>ROUND(I569*H569,2)</f>
        <v>907.2</v>
      </c>
      <c r="BL569" s="16" t="s">
        <v>221</v>
      </c>
      <c r="BM569" s="186" t="s">
        <v>837</v>
      </c>
    </row>
    <row r="570" spans="1:65" s="2" customFormat="1" ht="19.5">
      <c r="A570" s="30"/>
      <c r="B570" s="31"/>
      <c r="C570" s="32"/>
      <c r="D570" s="188" t="s">
        <v>139</v>
      </c>
      <c r="E570" s="32"/>
      <c r="F570" s="189" t="s">
        <v>836</v>
      </c>
      <c r="G570" s="32"/>
      <c r="H570" s="32"/>
      <c r="I570" s="32"/>
      <c r="J570" s="32"/>
      <c r="K570" s="32"/>
      <c r="L570" s="35"/>
      <c r="M570" s="190"/>
      <c r="N570" s="191"/>
      <c r="O570" s="67"/>
      <c r="P570" s="67"/>
      <c r="Q570" s="67"/>
      <c r="R570" s="67"/>
      <c r="S570" s="67"/>
      <c r="T570" s="68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T570" s="16" t="s">
        <v>139</v>
      </c>
      <c r="AU570" s="16" t="s">
        <v>82</v>
      </c>
    </row>
    <row r="571" spans="1:65" s="13" customFormat="1" ht="11.25">
      <c r="B571" s="192"/>
      <c r="C571" s="193"/>
      <c r="D571" s="188" t="s">
        <v>141</v>
      </c>
      <c r="E571" s="194" t="s">
        <v>1</v>
      </c>
      <c r="F571" s="195" t="s">
        <v>829</v>
      </c>
      <c r="G571" s="193"/>
      <c r="H571" s="196">
        <v>3.6</v>
      </c>
      <c r="I571" s="193"/>
      <c r="J571" s="193"/>
      <c r="K571" s="193"/>
      <c r="L571" s="197"/>
      <c r="M571" s="198"/>
      <c r="N571" s="199"/>
      <c r="O571" s="199"/>
      <c r="P571" s="199"/>
      <c r="Q571" s="199"/>
      <c r="R571" s="199"/>
      <c r="S571" s="199"/>
      <c r="T571" s="200"/>
      <c r="AT571" s="201" t="s">
        <v>141</v>
      </c>
      <c r="AU571" s="201" t="s">
        <v>82</v>
      </c>
      <c r="AV571" s="13" t="s">
        <v>82</v>
      </c>
      <c r="AW571" s="13" t="s">
        <v>32</v>
      </c>
      <c r="AX571" s="13" t="s">
        <v>80</v>
      </c>
      <c r="AY571" s="201" t="s">
        <v>130</v>
      </c>
    </row>
    <row r="572" spans="1:65" s="2" customFormat="1" ht="24.2" customHeight="1">
      <c r="A572" s="30"/>
      <c r="B572" s="31"/>
      <c r="C572" s="176" t="s">
        <v>838</v>
      </c>
      <c r="D572" s="176" t="s">
        <v>132</v>
      </c>
      <c r="E572" s="177" t="s">
        <v>839</v>
      </c>
      <c r="F572" s="178" t="s">
        <v>840</v>
      </c>
      <c r="G572" s="179" t="s">
        <v>150</v>
      </c>
      <c r="H572" s="180">
        <v>4</v>
      </c>
      <c r="I572" s="181">
        <v>74.89</v>
      </c>
      <c r="J572" s="181">
        <f>ROUND(I572*H572,2)</f>
        <v>299.56</v>
      </c>
      <c r="K572" s="178" t="s">
        <v>136</v>
      </c>
      <c r="L572" s="35"/>
      <c r="M572" s="182" t="s">
        <v>1</v>
      </c>
      <c r="N572" s="183" t="s">
        <v>40</v>
      </c>
      <c r="O572" s="184">
        <v>0.126</v>
      </c>
      <c r="P572" s="184">
        <f>O572*H572</f>
        <v>0.504</v>
      </c>
      <c r="Q572" s="184">
        <v>0</v>
      </c>
      <c r="R572" s="184">
        <f>Q572*H572</f>
        <v>0</v>
      </c>
      <c r="S572" s="184">
        <v>0</v>
      </c>
      <c r="T572" s="185">
        <f>S572*H572</f>
        <v>0</v>
      </c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R572" s="186" t="s">
        <v>221</v>
      </c>
      <c r="AT572" s="186" t="s">
        <v>132</v>
      </c>
      <c r="AU572" s="186" t="s">
        <v>82</v>
      </c>
      <c r="AY572" s="16" t="s">
        <v>130</v>
      </c>
      <c r="BE572" s="187">
        <f>IF(N572="základní",J572,0)</f>
        <v>299.56</v>
      </c>
      <c r="BF572" s="187">
        <f>IF(N572="snížená",J572,0)</f>
        <v>0</v>
      </c>
      <c r="BG572" s="187">
        <f>IF(N572="zákl. přenesená",J572,0)</f>
        <v>0</v>
      </c>
      <c r="BH572" s="187">
        <f>IF(N572="sníž. přenesená",J572,0)</f>
        <v>0</v>
      </c>
      <c r="BI572" s="187">
        <f>IF(N572="nulová",J572,0)</f>
        <v>0</v>
      </c>
      <c r="BJ572" s="16" t="s">
        <v>80</v>
      </c>
      <c r="BK572" s="187">
        <f>ROUND(I572*H572,2)</f>
        <v>299.56</v>
      </c>
      <c r="BL572" s="16" t="s">
        <v>221</v>
      </c>
      <c r="BM572" s="186" t="s">
        <v>841</v>
      </c>
    </row>
    <row r="573" spans="1:65" s="2" customFormat="1" ht="19.5">
      <c r="A573" s="30"/>
      <c r="B573" s="31"/>
      <c r="C573" s="32"/>
      <c r="D573" s="188" t="s">
        <v>139</v>
      </c>
      <c r="E573" s="32"/>
      <c r="F573" s="189" t="s">
        <v>842</v>
      </c>
      <c r="G573" s="32"/>
      <c r="H573" s="32"/>
      <c r="I573" s="32"/>
      <c r="J573" s="32"/>
      <c r="K573" s="32"/>
      <c r="L573" s="35"/>
      <c r="M573" s="190"/>
      <c r="N573" s="191"/>
      <c r="O573" s="67"/>
      <c r="P573" s="67"/>
      <c r="Q573" s="67"/>
      <c r="R573" s="67"/>
      <c r="S573" s="67"/>
      <c r="T573" s="68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T573" s="16" t="s">
        <v>139</v>
      </c>
      <c r="AU573" s="16" t="s">
        <v>82</v>
      </c>
    </row>
    <row r="574" spans="1:65" s="13" customFormat="1" ht="11.25">
      <c r="B574" s="192"/>
      <c r="C574" s="193"/>
      <c r="D574" s="188" t="s">
        <v>141</v>
      </c>
      <c r="E574" s="194" t="s">
        <v>1</v>
      </c>
      <c r="F574" s="195" t="s">
        <v>137</v>
      </c>
      <c r="G574" s="193"/>
      <c r="H574" s="196">
        <v>4</v>
      </c>
      <c r="I574" s="193"/>
      <c r="J574" s="193"/>
      <c r="K574" s="193"/>
      <c r="L574" s="197"/>
      <c r="M574" s="198"/>
      <c r="N574" s="199"/>
      <c r="O574" s="199"/>
      <c r="P574" s="199"/>
      <c r="Q574" s="199"/>
      <c r="R574" s="199"/>
      <c r="S574" s="199"/>
      <c r="T574" s="200"/>
      <c r="AT574" s="201" t="s">
        <v>141</v>
      </c>
      <c r="AU574" s="201" t="s">
        <v>82</v>
      </c>
      <c r="AV574" s="13" t="s">
        <v>82</v>
      </c>
      <c r="AW574" s="13" t="s">
        <v>32</v>
      </c>
      <c r="AX574" s="13" t="s">
        <v>80</v>
      </c>
      <c r="AY574" s="201" t="s">
        <v>130</v>
      </c>
    </row>
    <row r="575" spans="1:65" s="2" customFormat="1" ht="37.9" customHeight="1">
      <c r="A575" s="30"/>
      <c r="B575" s="31"/>
      <c r="C575" s="212" t="s">
        <v>843</v>
      </c>
      <c r="D575" s="212" t="s">
        <v>289</v>
      </c>
      <c r="E575" s="213" t="s">
        <v>844</v>
      </c>
      <c r="F575" s="214" t="s">
        <v>845</v>
      </c>
      <c r="G575" s="215" t="s">
        <v>135</v>
      </c>
      <c r="H575" s="216">
        <v>14.904</v>
      </c>
      <c r="I575" s="217">
        <v>41.9</v>
      </c>
      <c r="J575" s="217">
        <f>ROUND(I575*H575,2)</f>
        <v>624.48</v>
      </c>
      <c r="K575" s="214" t="s">
        <v>136</v>
      </c>
      <c r="L575" s="218"/>
      <c r="M575" s="219" t="s">
        <v>1</v>
      </c>
      <c r="N575" s="220" t="s">
        <v>40</v>
      </c>
      <c r="O575" s="184">
        <v>0</v>
      </c>
      <c r="P575" s="184">
        <f>O575*H575</f>
        <v>0</v>
      </c>
      <c r="Q575" s="184">
        <v>1.4999999999999999E-4</v>
      </c>
      <c r="R575" s="184">
        <f>Q575*H575</f>
        <v>2.2355999999999999E-3</v>
      </c>
      <c r="S575" s="184">
        <v>0</v>
      </c>
      <c r="T575" s="185">
        <f>S575*H575</f>
        <v>0</v>
      </c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R575" s="186" t="s">
        <v>317</v>
      </c>
      <c r="AT575" s="186" t="s">
        <v>289</v>
      </c>
      <c r="AU575" s="186" t="s">
        <v>82</v>
      </c>
      <c r="AY575" s="16" t="s">
        <v>130</v>
      </c>
      <c r="BE575" s="187">
        <f>IF(N575="základní",J575,0)</f>
        <v>624.48</v>
      </c>
      <c r="BF575" s="187">
        <f>IF(N575="snížená",J575,0)</f>
        <v>0</v>
      </c>
      <c r="BG575" s="187">
        <f>IF(N575="zákl. přenesená",J575,0)</f>
        <v>0</v>
      </c>
      <c r="BH575" s="187">
        <f>IF(N575="sníž. přenesená",J575,0)</f>
        <v>0</v>
      </c>
      <c r="BI575" s="187">
        <f>IF(N575="nulová",J575,0)</f>
        <v>0</v>
      </c>
      <c r="BJ575" s="16" t="s">
        <v>80</v>
      </c>
      <c r="BK575" s="187">
        <f>ROUND(I575*H575,2)</f>
        <v>624.48</v>
      </c>
      <c r="BL575" s="16" t="s">
        <v>221</v>
      </c>
      <c r="BM575" s="186" t="s">
        <v>846</v>
      </c>
    </row>
    <row r="576" spans="1:65" s="2" customFormat="1" ht="19.5">
      <c r="A576" s="30"/>
      <c r="B576" s="31"/>
      <c r="C576" s="32"/>
      <c r="D576" s="188" t="s">
        <v>139</v>
      </c>
      <c r="E576" s="32"/>
      <c r="F576" s="189" t="s">
        <v>845</v>
      </c>
      <c r="G576" s="32"/>
      <c r="H576" s="32"/>
      <c r="I576" s="32"/>
      <c r="J576" s="32"/>
      <c r="K576" s="32"/>
      <c r="L576" s="35"/>
      <c r="M576" s="190"/>
      <c r="N576" s="191"/>
      <c r="O576" s="67"/>
      <c r="P576" s="67"/>
      <c r="Q576" s="67"/>
      <c r="R576" s="67"/>
      <c r="S576" s="67"/>
      <c r="T576" s="68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T576" s="16" t="s">
        <v>139</v>
      </c>
      <c r="AU576" s="16" t="s">
        <v>82</v>
      </c>
    </row>
    <row r="577" spans="1:65" s="13" customFormat="1" ht="11.25">
      <c r="B577" s="192"/>
      <c r="C577" s="193"/>
      <c r="D577" s="188" t="s">
        <v>141</v>
      </c>
      <c r="E577" s="194" t="s">
        <v>1</v>
      </c>
      <c r="F577" s="195" t="s">
        <v>667</v>
      </c>
      <c r="G577" s="193"/>
      <c r="H577" s="196">
        <v>12.96</v>
      </c>
      <c r="I577" s="193"/>
      <c r="J577" s="193"/>
      <c r="K577" s="193"/>
      <c r="L577" s="197"/>
      <c r="M577" s="198"/>
      <c r="N577" s="199"/>
      <c r="O577" s="199"/>
      <c r="P577" s="199"/>
      <c r="Q577" s="199"/>
      <c r="R577" s="199"/>
      <c r="S577" s="199"/>
      <c r="T577" s="200"/>
      <c r="AT577" s="201" t="s">
        <v>141</v>
      </c>
      <c r="AU577" s="201" t="s">
        <v>82</v>
      </c>
      <c r="AV577" s="13" t="s">
        <v>82</v>
      </c>
      <c r="AW577" s="13" t="s">
        <v>32</v>
      </c>
      <c r="AX577" s="13" t="s">
        <v>80</v>
      </c>
      <c r="AY577" s="201" t="s">
        <v>130</v>
      </c>
    </row>
    <row r="578" spans="1:65" s="13" customFormat="1" ht="11.25">
      <c r="B578" s="192"/>
      <c r="C578" s="193"/>
      <c r="D578" s="188" t="s">
        <v>141</v>
      </c>
      <c r="E578" s="193"/>
      <c r="F578" s="195" t="s">
        <v>847</v>
      </c>
      <c r="G578" s="193"/>
      <c r="H578" s="196">
        <v>14.904</v>
      </c>
      <c r="I578" s="193"/>
      <c r="J578" s="193"/>
      <c r="K578" s="193"/>
      <c r="L578" s="197"/>
      <c r="M578" s="198"/>
      <c r="N578" s="199"/>
      <c r="O578" s="199"/>
      <c r="P578" s="199"/>
      <c r="Q578" s="199"/>
      <c r="R578" s="199"/>
      <c r="S578" s="199"/>
      <c r="T578" s="200"/>
      <c r="AT578" s="201" t="s">
        <v>141</v>
      </c>
      <c r="AU578" s="201" t="s">
        <v>82</v>
      </c>
      <c r="AV578" s="13" t="s">
        <v>82</v>
      </c>
      <c r="AW578" s="13" t="s">
        <v>4</v>
      </c>
      <c r="AX578" s="13" t="s">
        <v>80</v>
      </c>
      <c r="AY578" s="201" t="s">
        <v>130</v>
      </c>
    </row>
    <row r="579" spans="1:65" s="12" customFormat="1" ht="22.9" customHeight="1">
      <c r="B579" s="161"/>
      <c r="C579" s="162"/>
      <c r="D579" s="163" t="s">
        <v>74</v>
      </c>
      <c r="E579" s="174" t="s">
        <v>848</v>
      </c>
      <c r="F579" s="174" t="s">
        <v>849</v>
      </c>
      <c r="G579" s="162"/>
      <c r="H579" s="162"/>
      <c r="I579" s="162"/>
      <c r="J579" s="175">
        <f>BK579</f>
        <v>32020.540000000005</v>
      </c>
      <c r="K579" s="162"/>
      <c r="L579" s="166"/>
      <c r="M579" s="167"/>
      <c r="N579" s="168"/>
      <c r="O579" s="168"/>
      <c r="P579" s="169">
        <f>SUM(P580:P594)</f>
        <v>8.8152000000000008</v>
      </c>
      <c r="Q579" s="168"/>
      <c r="R579" s="169">
        <f>SUM(R580:R594)</f>
        <v>0.55271099999999995</v>
      </c>
      <c r="S579" s="168"/>
      <c r="T579" s="170">
        <f>SUM(T580:T594)</f>
        <v>0</v>
      </c>
      <c r="AR579" s="171" t="s">
        <v>82</v>
      </c>
      <c r="AT579" s="172" t="s">
        <v>74</v>
      </c>
      <c r="AU579" s="172" t="s">
        <v>80</v>
      </c>
      <c r="AY579" s="171" t="s">
        <v>130</v>
      </c>
      <c r="BK579" s="173">
        <f>SUM(BK580:BK594)</f>
        <v>32020.540000000005</v>
      </c>
    </row>
    <row r="580" spans="1:65" s="2" customFormat="1" ht="16.5" customHeight="1">
      <c r="A580" s="30"/>
      <c r="B580" s="31"/>
      <c r="C580" s="176" t="s">
        <v>850</v>
      </c>
      <c r="D580" s="176" t="s">
        <v>132</v>
      </c>
      <c r="E580" s="177" t="s">
        <v>851</v>
      </c>
      <c r="F580" s="178" t="s">
        <v>852</v>
      </c>
      <c r="G580" s="179" t="s">
        <v>320</v>
      </c>
      <c r="H580" s="180">
        <v>313</v>
      </c>
      <c r="I580" s="181">
        <v>34.590000000000003</v>
      </c>
      <c r="J580" s="181">
        <f>ROUND(I580*H580,2)</f>
        <v>10826.67</v>
      </c>
      <c r="K580" s="178" t="s">
        <v>136</v>
      </c>
      <c r="L580" s="35"/>
      <c r="M580" s="182" t="s">
        <v>1</v>
      </c>
      <c r="N580" s="183" t="s">
        <v>40</v>
      </c>
      <c r="O580" s="184">
        <v>2.4E-2</v>
      </c>
      <c r="P580" s="184">
        <f>O580*H580</f>
        <v>7.5120000000000005</v>
      </c>
      <c r="Q580" s="184">
        <v>4.6999999999999997E-5</v>
      </c>
      <c r="R580" s="184">
        <f>Q580*H580</f>
        <v>1.4710999999999998E-2</v>
      </c>
      <c r="S580" s="184">
        <v>0</v>
      </c>
      <c r="T580" s="185">
        <f>S580*H580</f>
        <v>0</v>
      </c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R580" s="186" t="s">
        <v>221</v>
      </c>
      <c r="AT580" s="186" t="s">
        <v>132</v>
      </c>
      <c r="AU580" s="186" t="s">
        <v>82</v>
      </c>
      <c r="AY580" s="16" t="s">
        <v>130</v>
      </c>
      <c r="BE580" s="187">
        <f>IF(N580="základní",J580,0)</f>
        <v>10826.67</v>
      </c>
      <c r="BF580" s="187">
        <f>IF(N580="snížená",J580,0)</f>
        <v>0</v>
      </c>
      <c r="BG580" s="187">
        <f>IF(N580="zákl. přenesená",J580,0)</f>
        <v>0</v>
      </c>
      <c r="BH580" s="187">
        <f>IF(N580="sníž. přenesená",J580,0)</f>
        <v>0</v>
      </c>
      <c r="BI580" s="187">
        <f>IF(N580="nulová",J580,0)</f>
        <v>0</v>
      </c>
      <c r="BJ580" s="16" t="s">
        <v>80</v>
      </c>
      <c r="BK580" s="187">
        <f>ROUND(I580*H580,2)</f>
        <v>10826.67</v>
      </c>
      <c r="BL580" s="16" t="s">
        <v>221</v>
      </c>
      <c r="BM580" s="186" t="s">
        <v>853</v>
      </c>
    </row>
    <row r="581" spans="1:65" s="2" customFormat="1" ht="19.5">
      <c r="A581" s="30"/>
      <c r="B581" s="31"/>
      <c r="C581" s="32"/>
      <c r="D581" s="188" t="s">
        <v>139</v>
      </c>
      <c r="E581" s="32"/>
      <c r="F581" s="189" t="s">
        <v>854</v>
      </c>
      <c r="G581" s="32"/>
      <c r="H581" s="32"/>
      <c r="I581" s="32"/>
      <c r="J581" s="32"/>
      <c r="K581" s="32"/>
      <c r="L581" s="35"/>
      <c r="M581" s="190"/>
      <c r="N581" s="191"/>
      <c r="O581" s="67"/>
      <c r="P581" s="67"/>
      <c r="Q581" s="67"/>
      <c r="R581" s="67"/>
      <c r="S581" s="67"/>
      <c r="T581" s="68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T581" s="16" t="s">
        <v>139</v>
      </c>
      <c r="AU581" s="16" t="s">
        <v>82</v>
      </c>
    </row>
    <row r="582" spans="1:65" s="13" customFormat="1" ht="11.25">
      <c r="B582" s="192"/>
      <c r="C582" s="193"/>
      <c r="D582" s="188" t="s">
        <v>141</v>
      </c>
      <c r="E582" s="194" t="s">
        <v>1</v>
      </c>
      <c r="F582" s="195" t="s">
        <v>855</v>
      </c>
      <c r="G582" s="193"/>
      <c r="H582" s="196">
        <v>313</v>
      </c>
      <c r="I582" s="193"/>
      <c r="J582" s="193"/>
      <c r="K582" s="193"/>
      <c r="L582" s="197"/>
      <c r="M582" s="198"/>
      <c r="N582" s="199"/>
      <c r="O582" s="199"/>
      <c r="P582" s="199"/>
      <c r="Q582" s="199"/>
      <c r="R582" s="199"/>
      <c r="S582" s="199"/>
      <c r="T582" s="200"/>
      <c r="AT582" s="201" t="s">
        <v>141</v>
      </c>
      <c r="AU582" s="201" t="s">
        <v>82</v>
      </c>
      <c r="AV582" s="13" t="s">
        <v>82</v>
      </c>
      <c r="AW582" s="13" t="s">
        <v>32</v>
      </c>
      <c r="AX582" s="13" t="s">
        <v>80</v>
      </c>
      <c r="AY582" s="201" t="s">
        <v>130</v>
      </c>
    </row>
    <row r="583" spans="1:65" s="2" customFormat="1" ht="24.2" customHeight="1">
      <c r="A583" s="30"/>
      <c r="B583" s="31"/>
      <c r="C583" s="212" t="s">
        <v>856</v>
      </c>
      <c r="D583" s="212" t="s">
        <v>289</v>
      </c>
      <c r="E583" s="213" t="s">
        <v>857</v>
      </c>
      <c r="F583" s="214" t="s">
        <v>858</v>
      </c>
      <c r="G583" s="215" t="s">
        <v>258</v>
      </c>
      <c r="H583" s="216">
        <v>0.17799999999999999</v>
      </c>
      <c r="I583" s="217">
        <v>36600</v>
      </c>
      <c r="J583" s="217">
        <f>ROUND(I583*H583,2)</f>
        <v>6514.8</v>
      </c>
      <c r="K583" s="214" t="s">
        <v>136</v>
      </c>
      <c r="L583" s="218"/>
      <c r="M583" s="219" t="s">
        <v>1</v>
      </c>
      <c r="N583" s="220" t="s">
        <v>40</v>
      </c>
      <c r="O583" s="184">
        <v>0</v>
      </c>
      <c r="P583" s="184">
        <f>O583*H583</f>
        <v>0</v>
      </c>
      <c r="Q583" s="184">
        <v>1</v>
      </c>
      <c r="R583" s="184">
        <f>Q583*H583</f>
        <v>0.17799999999999999</v>
      </c>
      <c r="S583" s="184">
        <v>0</v>
      </c>
      <c r="T583" s="185">
        <f>S583*H583</f>
        <v>0</v>
      </c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R583" s="186" t="s">
        <v>317</v>
      </c>
      <c r="AT583" s="186" t="s">
        <v>289</v>
      </c>
      <c r="AU583" s="186" t="s">
        <v>82</v>
      </c>
      <c r="AY583" s="16" t="s">
        <v>130</v>
      </c>
      <c r="BE583" s="187">
        <f>IF(N583="základní",J583,0)</f>
        <v>6514.8</v>
      </c>
      <c r="BF583" s="187">
        <f>IF(N583="snížená",J583,0)</f>
        <v>0</v>
      </c>
      <c r="BG583" s="187">
        <f>IF(N583="zákl. přenesená",J583,0)</f>
        <v>0</v>
      </c>
      <c r="BH583" s="187">
        <f>IF(N583="sníž. přenesená",J583,0)</f>
        <v>0</v>
      </c>
      <c r="BI583" s="187">
        <f>IF(N583="nulová",J583,0)</f>
        <v>0</v>
      </c>
      <c r="BJ583" s="16" t="s">
        <v>80</v>
      </c>
      <c r="BK583" s="187">
        <f>ROUND(I583*H583,2)</f>
        <v>6514.8</v>
      </c>
      <c r="BL583" s="16" t="s">
        <v>221</v>
      </c>
      <c r="BM583" s="186" t="s">
        <v>859</v>
      </c>
    </row>
    <row r="584" spans="1:65" s="2" customFormat="1" ht="11.25">
      <c r="A584" s="30"/>
      <c r="B584" s="31"/>
      <c r="C584" s="32"/>
      <c r="D584" s="188" t="s">
        <v>139</v>
      </c>
      <c r="E584" s="32"/>
      <c r="F584" s="189" t="s">
        <v>858</v>
      </c>
      <c r="G584" s="32"/>
      <c r="H584" s="32"/>
      <c r="I584" s="32"/>
      <c r="J584" s="32"/>
      <c r="K584" s="32"/>
      <c r="L584" s="35"/>
      <c r="M584" s="190"/>
      <c r="N584" s="191"/>
      <c r="O584" s="67"/>
      <c r="P584" s="67"/>
      <c r="Q584" s="67"/>
      <c r="R584" s="67"/>
      <c r="S584" s="67"/>
      <c r="T584" s="68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T584" s="16" t="s">
        <v>139</v>
      </c>
      <c r="AU584" s="16" t="s">
        <v>82</v>
      </c>
    </row>
    <row r="585" spans="1:65" s="13" customFormat="1" ht="11.25">
      <c r="B585" s="192"/>
      <c r="C585" s="193"/>
      <c r="D585" s="188" t="s">
        <v>141</v>
      </c>
      <c r="E585" s="194" t="s">
        <v>1</v>
      </c>
      <c r="F585" s="195" t="s">
        <v>860</v>
      </c>
      <c r="G585" s="193"/>
      <c r="H585" s="196">
        <v>0.17799999999999999</v>
      </c>
      <c r="I585" s="193"/>
      <c r="J585" s="193"/>
      <c r="K585" s="193"/>
      <c r="L585" s="197"/>
      <c r="M585" s="198"/>
      <c r="N585" s="199"/>
      <c r="O585" s="199"/>
      <c r="P585" s="199"/>
      <c r="Q585" s="199"/>
      <c r="R585" s="199"/>
      <c r="S585" s="199"/>
      <c r="T585" s="200"/>
      <c r="AT585" s="201" t="s">
        <v>141</v>
      </c>
      <c r="AU585" s="201" t="s">
        <v>82</v>
      </c>
      <c r="AV585" s="13" t="s">
        <v>82</v>
      </c>
      <c r="AW585" s="13" t="s">
        <v>32</v>
      </c>
      <c r="AX585" s="13" t="s">
        <v>80</v>
      </c>
      <c r="AY585" s="201" t="s">
        <v>130</v>
      </c>
    </row>
    <row r="586" spans="1:65" s="2" customFormat="1" ht="24.2" customHeight="1">
      <c r="A586" s="30"/>
      <c r="B586" s="31"/>
      <c r="C586" s="212" t="s">
        <v>861</v>
      </c>
      <c r="D586" s="212" t="s">
        <v>289</v>
      </c>
      <c r="E586" s="213" t="s">
        <v>862</v>
      </c>
      <c r="F586" s="214" t="s">
        <v>863</v>
      </c>
      <c r="G586" s="215" t="s">
        <v>374</v>
      </c>
      <c r="H586" s="216">
        <v>9</v>
      </c>
      <c r="I586" s="217">
        <v>1570</v>
      </c>
      <c r="J586" s="217">
        <f>ROUND(I586*H586,2)</f>
        <v>14130</v>
      </c>
      <c r="K586" s="214" t="s">
        <v>136</v>
      </c>
      <c r="L586" s="218"/>
      <c r="M586" s="219" t="s">
        <v>1</v>
      </c>
      <c r="N586" s="220" t="s">
        <v>40</v>
      </c>
      <c r="O586" s="184">
        <v>0</v>
      </c>
      <c r="P586" s="184">
        <f>O586*H586</f>
        <v>0</v>
      </c>
      <c r="Q586" s="184">
        <v>0.04</v>
      </c>
      <c r="R586" s="184">
        <f>Q586*H586</f>
        <v>0.36</v>
      </c>
      <c r="S586" s="184">
        <v>0</v>
      </c>
      <c r="T586" s="185">
        <f>S586*H586</f>
        <v>0</v>
      </c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R586" s="186" t="s">
        <v>317</v>
      </c>
      <c r="AT586" s="186" t="s">
        <v>289</v>
      </c>
      <c r="AU586" s="186" t="s">
        <v>82</v>
      </c>
      <c r="AY586" s="16" t="s">
        <v>130</v>
      </c>
      <c r="BE586" s="187">
        <f>IF(N586="základní",J586,0)</f>
        <v>14130</v>
      </c>
      <c r="BF586" s="187">
        <f>IF(N586="snížená",J586,0)</f>
        <v>0</v>
      </c>
      <c r="BG586" s="187">
        <f>IF(N586="zákl. přenesená",J586,0)</f>
        <v>0</v>
      </c>
      <c r="BH586" s="187">
        <f>IF(N586="sníž. přenesená",J586,0)</f>
        <v>0</v>
      </c>
      <c r="BI586" s="187">
        <f>IF(N586="nulová",J586,0)</f>
        <v>0</v>
      </c>
      <c r="BJ586" s="16" t="s">
        <v>80</v>
      </c>
      <c r="BK586" s="187">
        <f>ROUND(I586*H586,2)</f>
        <v>14130</v>
      </c>
      <c r="BL586" s="16" t="s">
        <v>221</v>
      </c>
      <c r="BM586" s="186" t="s">
        <v>864</v>
      </c>
    </row>
    <row r="587" spans="1:65" s="2" customFormat="1" ht="19.5">
      <c r="A587" s="30"/>
      <c r="B587" s="31"/>
      <c r="C587" s="32"/>
      <c r="D587" s="188" t="s">
        <v>139</v>
      </c>
      <c r="E587" s="32"/>
      <c r="F587" s="189" t="s">
        <v>863</v>
      </c>
      <c r="G587" s="32"/>
      <c r="H587" s="32"/>
      <c r="I587" s="32"/>
      <c r="J587" s="32"/>
      <c r="K587" s="32"/>
      <c r="L587" s="35"/>
      <c r="M587" s="190"/>
      <c r="N587" s="191"/>
      <c r="O587" s="67"/>
      <c r="P587" s="67"/>
      <c r="Q587" s="67"/>
      <c r="R587" s="67"/>
      <c r="S587" s="67"/>
      <c r="T587" s="68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T587" s="16" t="s">
        <v>139</v>
      </c>
      <c r="AU587" s="16" t="s">
        <v>82</v>
      </c>
    </row>
    <row r="588" spans="1:65" s="13" customFormat="1" ht="11.25">
      <c r="B588" s="192"/>
      <c r="C588" s="193"/>
      <c r="D588" s="188" t="s">
        <v>141</v>
      </c>
      <c r="E588" s="194" t="s">
        <v>1</v>
      </c>
      <c r="F588" s="195" t="s">
        <v>865</v>
      </c>
      <c r="G588" s="193"/>
      <c r="H588" s="196">
        <v>9</v>
      </c>
      <c r="I588" s="193"/>
      <c r="J588" s="193"/>
      <c r="K588" s="193"/>
      <c r="L588" s="197"/>
      <c r="M588" s="198"/>
      <c r="N588" s="199"/>
      <c r="O588" s="199"/>
      <c r="P588" s="199"/>
      <c r="Q588" s="199"/>
      <c r="R588" s="199"/>
      <c r="S588" s="199"/>
      <c r="T588" s="200"/>
      <c r="AT588" s="201" t="s">
        <v>141</v>
      </c>
      <c r="AU588" s="201" t="s">
        <v>82</v>
      </c>
      <c r="AV588" s="13" t="s">
        <v>82</v>
      </c>
      <c r="AW588" s="13" t="s">
        <v>32</v>
      </c>
      <c r="AX588" s="13" t="s">
        <v>80</v>
      </c>
      <c r="AY588" s="201" t="s">
        <v>130</v>
      </c>
    </row>
    <row r="589" spans="1:65" s="2" customFormat="1" ht="24.2" customHeight="1">
      <c r="A589" s="30"/>
      <c r="B589" s="31"/>
      <c r="C589" s="176" t="s">
        <v>866</v>
      </c>
      <c r="D589" s="176" t="s">
        <v>132</v>
      </c>
      <c r="E589" s="177" t="s">
        <v>867</v>
      </c>
      <c r="F589" s="178" t="s">
        <v>868</v>
      </c>
      <c r="G589" s="179" t="s">
        <v>374</v>
      </c>
      <c r="H589" s="180">
        <v>2</v>
      </c>
      <c r="I589" s="181">
        <v>71.62</v>
      </c>
      <c r="J589" s="181">
        <f>ROUND(I589*H589,2)</f>
        <v>143.24</v>
      </c>
      <c r="K589" s="178" t="s">
        <v>136</v>
      </c>
      <c r="L589" s="35"/>
      <c r="M589" s="182" t="s">
        <v>1</v>
      </c>
      <c r="N589" s="183" t="s">
        <v>40</v>
      </c>
      <c r="O589" s="184">
        <v>0.17</v>
      </c>
      <c r="P589" s="184">
        <f>O589*H589</f>
        <v>0.34</v>
      </c>
      <c r="Q589" s="184">
        <v>0</v>
      </c>
      <c r="R589" s="184">
        <f>Q589*H589</f>
        <v>0</v>
      </c>
      <c r="S589" s="184">
        <v>0</v>
      </c>
      <c r="T589" s="185">
        <f>S589*H589</f>
        <v>0</v>
      </c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R589" s="186" t="s">
        <v>221</v>
      </c>
      <c r="AT589" s="186" t="s">
        <v>132</v>
      </c>
      <c r="AU589" s="186" t="s">
        <v>82</v>
      </c>
      <c r="AY589" s="16" t="s">
        <v>130</v>
      </c>
      <c r="BE589" s="187">
        <f>IF(N589="základní",J589,0)</f>
        <v>143.24</v>
      </c>
      <c r="BF589" s="187">
        <f>IF(N589="snížená",J589,0)</f>
        <v>0</v>
      </c>
      <c r="BG589" s="187">
        <f>IF(N589="zákl. přenesená",J589,0)</f>
        <v>0</v>
      </c>
      <c r="BH589" s="187">
        <f>IF(N589="sníž. přenesená",J589,0)</f>
        <v>0</v>
      </c>
      <c r="BI589" s="187">
        <f>IF(N589="nulová",J589,0)</f>
        <v>0</v>
      </c>
      <c r="BJ589" s="16" t="s">
        <v>80</v>
      </c>
      <c r="BK589" s="187">
        <f>ROUND(I589*H589,2)</f>
        <v>143.24</v>
      </c>
      <c r="BL589" s="16" t="s">
        <v>221</v>
      </c>
      <c r="BM589" s="186" t="s">
        <v>869</v>
      </c>
    </row>
    <row r="590" spans="1:65" s="2" customFormat="1" ht="19.5">
      <c r="A590" s="30"/>
      <c r="B590" s="31"/>
      <c r="C590" s="32"/>
      <c r="D590" s="188" t="s">
        <v>139</v>
      </c>
      <c r="E590" s="32"/>
      <c r="F590" s="189" t="s">
        <v>870</v>
      </c>
      <c r="G590" s="32"/>
      <c r="H590" s="32"/>
      <c r="I590" s="32"/>
      <c r="J590" s="32"/>
      <c r="K590" s="32"/>
      <c r="L590" s="35"/>
      <c r="M590" s="190"/>
      <c r="N590" s="191"/>
      <c r="O590" s="67"/>
      <c r="P590" s="67"/>
      <c r="Q590" s="67"/>
      <c r="R590" s="67"/>
      <c r="S590" s="67"/>
      <c r="T590" s="68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T590" s="16" t="s">
        <v>139</v>
      </c>
      <c r="AU590" s="16" t="s">
        <v>82</v>
      </c>
    </row>
    <row r="591" spans="1:65" s="13" customFormat="1" ht="11.25">
      <c r="B591" s="192"/>
      <c r="C591" s="193"/>
      <c r="D591" s="188" t="s">
        <v>141</v>
      </c>
      <c r="E591" s="194" t="s">
        <v>1</v>
      </c>
      <c r="F591" s="195" t="s">
        <v>82</v>
      </c>
      <c r="G591" s="193"/>
      <c r="H591" s="196">
        <v>2</v>
      </c>
      <c r="I591" s="193"/>
      <c r="J591" s="193"/>
      <c r="K591" s="193"/>
      <c r="L591" s="197"/>
      <c r="M591" s="198"/>
      <c r="N591" s="199"/>
      <c r="O591" s="199"/>
      <c r="P591" s="199"/>
      <c r="Q591" s="199"/>
      <c r="R591" s="199"/>
      <c r="S591" s="199"/>
      <c r="T591" s="200"/>
      <c r="AT591" s="201" t="s">
        <v>141</v>
      </c>
      <c r="AU591" s="201" t="s">
        <v>82</v>
      </c>
      <c r="AV591" s="13" t="s">
        <v>82</v>
      </c>
      <c r="AW591" s="13" t="s">
        <v>32</v>
      </c>
      <c r="AX591" s="13" t="s">
        <v>80</v>
      </c>
      <c r="AY591" s="201" t="s">
        <v>130</v>
      </c>
    </row>
    <row r="592" spans="1:65" s="2" customFormat="1" ht="24.2" customHeight="1">
      <c r="A592" s="30"/>
      <c r="B592" s="31"/>
      <c r="C592" s="176" t="s">
        <v>871</v>
      </c>
      <c r="D592" s="176" t="s">
        <v>132</v>
      </c>
      <c r="E592" s="177" t="s">
        <v>872</v>
      </c>
      <c r="F592" s="178" t="s">
        <v>873</v>
      </c>
      <c r="G592" s="179" t="s">
        <v>150</v>
      </c>
      <c r="H592" s="180">
        <v>5.6</v>
      </c>
      <c r="I592" s="181">
        <v>72.47</v>
      </c>
      <c r="J592" s="181">
        <f>ROUND(I592*H592,2)</f>
        <v>405.83</v>
      </c>
      <c r="K592" s="178" t="s">
        <v>136</v>
      </c>
      <c r="L592" s="35"/>
      <c r="M592" s="182" t="s">
        <v>1</v>
      </c>
      <c r="N592" s="183" t="s">
        <v>40</v>
      </c>
      <c r="O592" s="184">
        <v>0.17199999999999999</v>
      </c>
      <c r="P592" s="184">
        <f>O592*H592</f>
        <v>0.96319999999999983</v>
      </c>
      <c r="Q592" s="184">
        <v>0</v>
      </c>
      <c r="R592" s="184">
        <f>Q592*H592</f>
        <v>0</v>
      </c>
      <c r="S592" s="184">
        <v>0</v>
      </c>
      <c r="T592" s="185">
        <f>S592*H592</f>
        <v>0</v>
      </c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R592" s="186" t="s">
        <v>221</v>
      </c>
      <c r="AT592" s="186" t="s">
        <v>132</v>
      </c>
      <c r="AU592" s="186" t="s">
        <v>82</v>
      </c>
      <c r="AY592" s="16" t="s">
        <v>130</v>
      </c>
      <c r="BE592" s="187">
        <f>IF(N592="základní",J592,0)</f>
        <v>405.83</v>
      </c>
      <c r="BF592" s="187">
        <f>IF(N592="snížená",J592,0)</f>
        <v>0</v>
      </c>
      <c r="BG592" s="187">
        <f>IF(N592="zákl. přenesená",J592,0)</f>
        <v>0</v>
      </c>
      <c r="BH592" s="187">
        <f>IF(N592="sníž. přenesená",J592,0)</f>
        <v>0</v>
      </c>
      <c r="BI592" s="187">
        <f>IF(N592="nulová",J592,0)</f>
        <v>0</v>
      </c>
      <c r="BJ592" s="16" t="s">
        <v>80</v>
      </c>
      <c r="BK592" s="187">
        <f>ROUND(I592*H592,2)</f>
        <v>405.83</v>
      </c>
      <c r="BL592" s="16" t="s">
        <v>221</v>
      </c>
      <c r="BM592" s="186" t="s">
        <v>874</v>
      </c>
    </row>
    <row r="593" spans="1:65" s="2" customFormat="1" ht="19.5">
      <c r="A593" s="30"/>
      <c r="B593" s="31"/>
      <c r="C593" s="32"/>
      <c r="D593" s="188" t="s">
        <v>139</v>
      </c>
      <c r="E593" s="32"/>
      <c r="F593" s="189" t="s">
        <v>875</v>
      </c>
      <c r="G593" s="32"/>
      <c r="H593" s="32"/>
      <c r="I593" s="32"/>
      <c r="J593" s="32"/>
      <c r="K593" s="32"/>
      <c r="L593" s="35"/>
      <c r="M593" s="190"/>
      <c r="N593" s="191"/>
      <c r="O593" s="67"/>
      <c r="P593" s="67"/>
      <c r="Q593" s="67"/>
      <c r="R593" s="67"/>
      <c r="S593" s="67"/>
      <c r="T593" s="68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T593" s="16" t="s">
        <v>139</v>
      </c>
      <c r="AU593" s="16" t="s">
        <v>82</v>
      </c>
    </row>
    <row r="594" spans="1:65" s="13" customFormat="1" ht="11.25">
      <c r="B594" s="192"/>
      <c r="C594" s="193"/>
      <c r="D594" s="188" t="s">
        <v>141</v>
      </c>
      <c r="E594" s="194" t="s">
        <v>1</v>
      </c>
      <c r="F594" s="195" t="s">
        <v>876</v>
      </c>
      <c r="G594" s="193"/>
      <c r="H594" s="196">
        <v>5.6</v>
      </c>
      <c r="I594" s="193"/>
      <c r="J594" s="193"/>
      <c r="K594" s="193"/>
      <c r="L594" s="197"/>
      <c r="M594" s="198"/>
      <c r="N594" s="199"/>
      <c r="O594" s="199"/>
      <c r="P594" s="199"/>
      <c r="Q594" s="199"/>
      <c r="R594" s="199"/>
      <c r="S594" s="199"/>
      <c r="T594" s="200"/>
      <c r="AT594" s="201" t="s">
        <v>141</v>
      </c>
      <c r="AU594" s="201" t="s">
        <v>82</v>
      </c>
      <c r="AV594" s="13" t="s">
        <v>82</v>
      </c>
      <c r="AW594" s="13" t="s">
        <v>32</v>
      </c>
      <c r="AX594" s="13" t="s">
        <v>80</v>
      </c>
      <c r="AY594" s="201" t="s">
        <v>130</v>
      </c>
    </row>
    <row r="595" spans="1:65" s="12" customFormat="1" ht="22.9" customHeight="1">
      <c r="B595" s="161"/>
      <c r="C595" s="162"/>
      <c r="D595" s="163" t="s">
        <v>74</v>
      </c>
      <c r="E595" s="174" t="s">
        <v>877</v>
      </c>
      <c r="F595" s="174" t="s">
        <v>878</v>
      </c>
      <c r="G595" s="162"/>
      <c r="H595" s="162"/>
      <c r="I595" s="162"/>
      <c r="J595" s="175">
        <f>BK595</f>
        <v>15926.24</v>
      </c>
      <c r="K595" s="162"/>
      <c r="L595" s="166"/>
      <c r="M595" s="167"/>
      <c r="N595" s="168"/>
      <c r="O595" s="168"/>
      <c r="P595" s="169">
        <f>SUM(P596:P621)</f>
        <v>9.5787999999999993</v>
      </c>
      <c r="Q595" s="168"/>
      <c r="R595" s="169">
        <f>SUM(R596:R621)</f>
        <v>0.2572488</v>
      </c>
      <c r="S595" s="168"/>
      <c r="T595" s="170">
        <f>SUM(T596:T621)</f>
        <v>0</v>
      </c>
      <c r="AR595" s="171" t="s">
        <v>82</v>
      </c>
      <c r="AT595" s="172" t="s">
        <v>74</v>
      </c>
      <c r="AU595" s="172" t="s">
        <v>80</v>
      </c>
      <c r="AY595" s="171" t="s">
        <v>130</v>
      </c>
      <c r="BK595" s="173">
        <f>SUM(BK596:BK621)</f>
        <v>15926.24</v>
      </c>
    </row>
    <row r="596" spans="1:65" s="2" customFormat="1" ht="37.9" customHeight="1">
      <c r="A596" s="30"/>
      <c r="B596" s="31"/>
      <c r="C596" s="176" t="s">
        <v>879</v>
      </c>
      <c r="D596" s="176" t="s">
        <v>132</v>
      </c>
      <c r="E596" s="177" t="s">
        <v>880</v>
      </c>
      <c r="F596" s="178" t="s">
        <v>881</v>
      </c>
      <c r="G596" s="179" t="s">
        <v>135</v>
      </c>
      <c r="H596" s="180">
        <v>7.84</v>
      </c>
      <c r="I596" s="181">
        <v>595.87</v>
      </c>
      <c r="J596" s="181">
        <f>ROUND(I596*H596,2)</f>
        <v>4671.62</v>
      </c>
      <c r="K596" s="178" t="s">
        <v>136</v>
      </c>
      <c r="L596" s="35"/>
      <c r="M596" s="182" t="s">
        <v>1</v>
      </c>
      <c r="N596" s="183" t="s">
        <v>40</v>
      </c>
      <c r="O596" s="184">
        <v>0.74099999999999999</v>
      </c>
      <c r="P596" s="184">
        <f>O596*H596</f>
        <v>5.8094399999999995</v>
      </c>
      <c r="Q596" s="184">
        <v>6.8900000000000003E-3</v>
      </c>
      <c r="R596" s="184">
        <f>Q596*H596</f>
        <v>5.4017599999999999E-2</v>
      </c>
      <c r="S596" s="184">
        <v>0</v>
      </c>
      <c r="T596" s="185">
        <f>S596*H596</f>
        <v>0</v>
      </c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R596" s="186" t="s">
        <v>221</v>
      </c>
      <c r="AT596" s="186" t="s">
        <v>132</v>
      </c>
      <c r="AU596" s="186" t="s">
        <v>82</v>
      </c>
      <c r="AY596" s="16" t="s">
        <v>130</v>
      </c>
      <c r="BE596" s="187">
        <f>IF(N596="základní",J596,0)</f>
        <v>4671.62</v>
      </c>
      <c r="BF596" s="187">
        <f>IF(N596="snížená",J596,0)</f>
        <v>0</v>
      </c>
      <c r="BG596" s="187">
        <f>IF(N596="zákl. přenesená",J596,0)</f>
        <v>0</v>
      </c>
      <c r="BH596" s="187">
        <f>IF(N596="sníž. přenesená",J596,0)</f>
        <v>0</v>
      </c>
      <c r="BI596" s="187">
        <f>IF(N596="nulová",J596,0)</f>
        <v>0</v>
      </c>
      <c r="BJ596" s="16" t="s">
        <v>80</v>
      </c>
      <c r="BK596" s="187">
        <f>ROUND(I596*H596,2)</f>
        <v>4671.62</v>
      </c>
      <c r="BL596" s="16" t="s">
        <v>221</v>
      </c>
      <c r="BM596" s="186" t="s">
        <v>882</v>
      </c>
    </row>
    <row r="597" spans="1:65" s="2" customFormat="1" ht="29.25">
      <c r="A597" s="30"/>
      <c r="B597" s="31"/>
      <c r="C597" s="32"/>
      <c r="D597" s="188" t="s">
        <v>139</v>
      </c>
      <c r="E597" s="32"/>
      <c r="F597" s="189" t="s">
        <v>883</v>
      </c>
      <c r="G597" s="32"/>
      <c r="H597" s="32"/>
      <c r="I597" s="32"/>
      <c r="J597" s="32"/>
      <c r="K597" s="32"/>
      <c r="L597" s="35"/>
      <c r="M597" s="190"/>
      <c r="N597" s="191"/>
      <c r="O597" s="67"/>
      <c r="P597" s="67"/>
      <c r="Q597" s="67"/>
      <c r="R597" s="67"/>
      <c r="S597" s="67"/>
      <c r="T597" s="68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T597" s="16" t="s">
        <v>139</v>
      </c>
      <c r="AU597" s="16" t="s">
        <v>82</v>
      </c>
    </row>
    <row r="598" spans="1:65" s="13" customFormat="1" ht="11.25">
      <c r="B598" s="192"/>
      <c r="C598" s="193"/>
      <c r="D598" s="188" t="s">
        <v>141</v>
      </c>
      <c r="E598" s="194" t="s">
        <v>1</v>
      </c>
      <c r="F598" s="195" t="s">
        <v>707</v>
      </c>
      <c r="G598" s="193"/>
      <c r="H598" s="196">
        <v>7.84</v>
      </c>
      <c r="I598" s="193"/>
      <c r="J598" s="193"/>
      <c r="K598" s="193"/>
      <c r="L598" s="197"/>
      <c r="M598" s="198"/>
      <c r="N598" s="199"/>
      <c r="O598" s="199"/>
      <c r="P598" s="199"/>
      <c r="Q598" s="199"/>
      <c r="R598" s="199"/>
      <c r="S598" s="199"/>
      <c r="T598" s="200"/>
      <c r="AT598" s="201" t="s">
        <v>141</v>
      </c>
      <c r="AU598" s="201" t="s">
        <v>82</v>
      </c>
      <c r="AV598" s="13" t="s">
        <v>82</v>
      </c>
      <c r="AW598" s="13" t="s">
        <v>32</v>
      </c>
      <c r="AX598" s="13" t="s">
        <v>80</v>
      </c>
      <c r="AY598" s="201" t="s">
        <v>130</v>
      </c>
    </row>
    <row r="599" spans="1:65" s="2" customFormat="1" ht="37.9" customHeight="1">
      <c r="A599" s="30"/>
      <c r="B599" s="31"/>
      <c r="C599" s="212" t="s">
        <v>884</v>
      </c>
      <c r="D599" s="212" t="s">
        <v>289</v>
      </c>
      <c r="E599" s="213" t="s">
        <v>885</v>
      </c>
      <c r="F599" s="214" t="s">
        <v>886</v>
      </c>
      <c r="G599" s="215" t="s">
        <v>135</v>
      </c>
      <c r="H599" s="216">
        <v>9.0549999999999997</v>
      </c>
      <c r="I599" s="217">
        <v>416</v>
      </c>
      <c r="J599" s="217">
        <f>ROUND(I599*H599,2)</f>
        <v>3766.88</v>
      </c>
      <c r="K599" s="214" t="s">
        <v>136</v>
      </c>
      <c r="L599" s="218"/>
      <c r="M599" s="219" t="s">
        <v>1</v>
      </c>
      <c r="N599" s="220" t="s">
        <v>40</v>
      </c>
      <c r="O599" s="184">
        <v>0</v>
      </c>
      <c r="P599" s="184">
        <f>O599*H599</f>
        <v>0</v>
      </c>
      <c r="Q599" s="184">
        <v>1.9199999999999998E-2</v>
      </c>
      <c r="R599" s="184">
        <f>Q599*H599</f>
        <v>0.17385599999999998</v>
      </c>
      <c r="S599" s="184">
        <v>0</v>
      </c>
      <c r="T599" s="185">
        <f>S599*H599</f>
        <v>0</v>
      </c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R599" s="186" t="s">
        <v>317</v>
      </c>
      <c r="AT599" s="186" t="s">
        <v>289</v>
      </c>
      <c r="AU599" s="186" t="s">
        <v>82</v>
      </c>
      <c r="AY599" s="16" t="s">
        <v>130</v>
      </c>
      <c r="BE599" s="187">
        <f>IF(N599="základní",J599,0)</f>
        <v>3766.88</v>
      </c>
      <c r="BF599" s="187">
        <f>IF(N599="snížená",J599,0)</f>
        <v>0</v>
      </c>
      <c r="BG599" s="187">
        <f>IF(N599="zákl. přenesená",J599,0)</f>
        <v>0</v>
      </c>
      <c r="BH599" s="187">
        <f>IF(N599="sníž. přenesená",J599,0)</f>
        <v>0</v>
      </c>
      <c r="BI599" s="187">
        <f>IF(N599="nulová",J599,0)</f>
        <v>0</v>
      </c>
      <c r="BJ599" s="16" t="s">
        <v>80</v>
      </c>
      <c r="BK599" s="187">
        <f>ROUND(I599*H599,2)</f>
        <v>3766.88</v>
      </c>
      <c r="BL599" s="16" t="s">
        <v>221</v>
      </c>
      <c r="BM599" s="186" t="s">
        <v>887</v>
      </c>
    </row>
    <row r="600" spans="1:65" s="2" customFormat="1" ht="19.5">
      <c r="A600" s="30"/>
      <c r="B600" s="31"/>
      <c r="C600" s="32"/>
      <c r="D600" s="188" t="s">
        <v>139</v>
      </c>
      <c r="E600" s="32"/>
      <c r="F600" s="189" t="s">
        <v>886</v>
      </c>
      <c r="G600" s="32"/>
      <c r="H600" s="32"/>
      <c r="I600" s="32"/>
      <c r="J600" s="32"/>
      <c r="K600" s="32"/>
      <c r="L600" s="35"/>
      <c r="M600" s="190"/>
      <c r="N600" s="191"/>
      <c r="O600" s="67"/>
      <c r="P600" s="67"/>
      <c r="Q600" s="67"/>
      <c r="R600" s="67"/>
      <c r="S600" s="67"/>
      <c r="T600" s="68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T600" s="16" t="s">
        <v>139</v>
      </c>
      <c r="AU600" s="16" t="s">
        <v>82</v>
      </c>
    </row>
    <row r="601" spans="1:65" s="13" customFormat="1" ht="11.25">
      <c r="B601" s="192"/>
      <c r="C601" s="193"/>
      <c r="D601" s="188" t="s">
        <v>141</v>
      </c>
      <c r="E601" s="194" t="s">
        <v>1</v>
      </c>
      <c r="F601" s="195" t="s">
        <v>888</v>
      </c>
      <c r="G601" s="193"/>
      <c r="H601" s="196">
        <v>8.2319999999999993</v>
      </c>
      <c r="I601" s="193"/>
      <c r="J601" s="193"/>
      <c r="K601" s="193"/>
      <c r="L601" s="197"/>
      <c r="M601" s="198"/>
      <c r="N601" s="199"/>
      <c r="O601" s="199"/>
      <c r="P601" s="199"/>
      <c r="Q601" s="199"/>
      <c r="R601" s="199"/>
      <c r="S601" s="199"/>
      <c r="T601" s="200"/>
      <c r="AT601" s="201" t="s">
        <v>141</v>
      </c>
      <c r="AU601" s="201" t="s">
        <v>82</v>
      </c>
      <c r="AV601" s="13" t="s">
        <v>82</v>
      </c>
      <c r="AW601" s="13" t="s">
        <v>32</v>
      </c>
      <c r="AX601" s="13" t="s">
        <v>80</v>
      </c>
      <c r="AY601" s="201" t="s">
        <v>130</v>
      </c>
    </row>
    <row r="602" spans="1:65" s="13" customFormat="1" ht="11.25">
      <c r="B602" s="192"/>
      <c r="C602" s="193"/>
      <c r="D602" s="188" t="s">
        <v>141</v>
      </c>
      <c r="E602" s="193"/>
      <c r="F602" s="195" t="s">
        <v>889</v>
      </c>
      <c r="G602" s="193"/>
      <c r="H602" s="196">
        <v>9.0549999999999997</v>
      </c>
      <c r="I602" s="193"/>
      <c r="J602" s="193"/>
      <c r="K602" s="193"/>
      <c r="L602" s="197"/>
      <c r="M602" s="198"/>
      <c r="N602" s="199"/>
      <c r="O602" s="199"/>
      <c r="P602" s="199"/>
      <c r="Q602" s="199"/>
      <c r="R602" s="199"/>
      <c r="S602" s="199"/>
      <c r="T602" s="200"/>
      <c r="AT602" s="201" t="s">
        <v>141</v>
      </c>
      <c r="AU602" s="201" t="s">
        <v>82</v>
      </c>
      <c r="AV602" s="13" t="s">
        <v>82</v>
      </c>
      <c r="AW602" s="13" t="s">
        <v>4</v>
      </c>
      <c r="AX602" s="13" t="s">
        <v>80</v>
      </c>
      <c r="AY602" s="201" t="s">
        <v>130</v>
      </c>
    </row>
    <row r="603" spans="1:65" s="2" customFormat="1" ht="37.9" customHeight="1">
      <c r="A603" s="30"/>
      <c r="B603" s="31"/>
      <c r="C603" s="176" t="s">
        <v>890</v>
      </c>
      <c r="D603" s="176" t="s">
        <v>132</v>
      </c>
      <c r="E603" s="177" t="s">
        <v>891</v>
      </c>
      <c r="F603" s="178" t="s">
        <v>892</v>
      </c>
      <c r="G603" s="179" t="s">
        <v>135</v>
      </c>
      <c r="H603" s="180">
        <v>7.84</v>
      </c>
      <c r="I603" s="181">
        <v>57.48</v>
      </c>
      <c r="J603" s="181">
        <f>ROUND(I603*H603,2)</f>
        <v>450.64</v>
      </c>
      <c r="K603" s="178" t="s">
        <v>136</v>
      </c>
      <c r="L603" s="35"/>
      <c r="M603" s="182" t="s">
        <v>1</v>
      </c>
      <c r="N603" s="183" t="s">
        <v>40</v>
      </c>
      <c r="O603" s="184">
        <v>0.1</v>
      </c>
      <c r="P603" s="184">
        <f>O603*H603</f>
        <v>0.78400000000000003</v>
      </c>
      <c r="Q603" s="184">
        <v>0</v>
      </c>
      <c r="R603" s="184">
        <f>Q603*H603</f>
        <v>0</v>
      </c>
      <c r="S603" s="184">
        <v>0</v>
      </c>
      <c r="T603" s="185">
        <f>S603*H603</f>
        <v>0</v>
      </c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R603" s="186" t="s">
        <v>221</v>
      </c>
      <c r="AT603" s="186" t="s">
        <v>132</v>
      </c>
      <c r="AU603" s="186" t="s">
        <v>82</v>
      </c>
      <c r="AY603" s="16" t="s">
        <v>130</v>
      </c>
      <c r="BE603" s="187">
        <f>IF(N603="základní",J603,0)</f>
        <v>450.64</v>
      </c>
      <c r="BF603" s="187">
        <f>IF(N603="snížená",J603,0)</f>
        <v>0</v>
      </c>
      <c r="BG603" s="187">
        <f>IF(N603="zákl. přenesená",J603,0)</f>
        <v>0</v>
      </c>
      <c r="BH603" s="187">
        <f>IF(N603="sníž. přenesená",J603,0)</f>
        <v>0</v>
      </c>
      <c r="BI603" s="187">
        <f>IF(N603="nulová",J603,0)</f>
        <v>0</v>
      </c>
      <c r="BJ603" s="16" t="s">
        <v>80</v>
      </c>
      <c r="BK603" s="187">
        <f>ROUND(I603*H603,2)</f>
        <v>450.64</v>
      </c>
      <c r="BL603" s="16" t="s">
        <v>221</v>
      </c>
      <c r="BM603" s="186" t="s">
        <v>893</v>
      </c>
    </row>
    <row r="604" spans="1:65" s="2" customFormat="1" ht="19.5">
      <c r="A604" s="30"/>
      <c r="B604" s="31"/>
      <c r="C604" s="32"/>
      <c r="D604" s="188" t="s">
        <v>139</v>
      </c>
      <c r="E604" s="32"/>
      <c r="F604" s="189" t="s">
        <v>894</v>
      </c>
      <c r="G604" s="32"/>
      <c r="H604" s="32"/>
      <c r="I604" s="32"/>
      <c r="J604" s="32"/>
      <c r="K604" s="32"/>
      <c r="L604" s="35"/>
      <c r="M604" s="190"/>
      <c r="N604" s="191"/>
      <c r="O604" s="67"/>
      <c r="P604" s="67"/>
      <c r="Q604" s="67"/>
      <c r="R604" s="67"/>
      <c r="S604" s="67"/>
      <c r="T604" s="68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T604" s="16" t="s">
        <v>139</v>
      </c>
      <c r="AU604" s="16" t="s">
        <v>82</v>
      </c>
    </row>
    <row r="605" spans="1:65" s="13" customFormat="1" ht="11.25">
      <c r="B605" s="192"/>
      <c r="C605" s="193"/>
      <c r="D605" s="188" t="s">
        <v>141</v>
      </c>
      <c r="E605" s="194" t="s">
        <v>1</v>
      </c>
      <c r="F605" s="195" t="s">
        <v>707</v>
      </c>
      <c r="G605" s="193"/>
      <c r="H605" s="196">
        <v>7.84</v>
      </c>
      <c r="I605" s="193"/>
      <c r="J605" s="193"/>
      <c r="K605" s="193"/>
      <c r="L605" s="197"/>
      <c r="M605" s="198"/>
      <c r="N605" s="199"/>
      <c r="O605" s="199"/>
      <c r="P605" s="199"/>
      <c r="Q605" s="199"/>
      <c r="R605" s="199"/>
      <c r="S605" s="199"/>
      <c r="T605" s="200"/>
      <c r="AT605" s="201" t="s">
        <v>141</v>
      </c>
      <c r="AU605" s="201" t="s">
        <v>82</v>
      </c>
      <c r="AV605" s="13" t="s">
        <v>82</v>
      </c>
      <c r="AW605" s="13" t="s">
        <v>32</v>
      </c>
      <c r="AX605" s="13" t="s">
        <v>80</v>
      </c>
      <c r="AY605" s="201" t="s">
        <v>130</v>
      </c>
    </row>
    <row r="606" spans="1:65" s="2" customFormat="1" ht="24.2" customHeight="1">
      <c r="A606" s="30"/>
      <c r="B606" s="31"/>
      <c r="C606" s="176" t="s">
        <v>895</v>
      </c>
      <c r="D606" s="176" t="s">
        <v>132</v>
      </c>
      <c r="E606" s="177" t="s">
        <v>896</v>
      </c>
      <c r="F606" s="178" t="s">
        <v>897</v>
      </c>
      <c r="G606" s="179" t="s">
        <v>150</v>
      </c>
      <c r="H606" s="180">
        <v>11.2</v>
      </c>
      <c r="I606" s="181">
        <v>119.63</v>
      </c>
      <c r="J606" s="181">
        <f>ROUND(I606*H606,2)</f>
        <v>1339.86</v>
      </c>
      <c r="K606" s="178" t="s">
        <v>136</v>
      </c>
      <c r="L606" s="35"/>
      <c r="M606" s="182" t="s">
        <v>1</v>
      </c>
      <c r="N606" s="183" t="s">
        <v>40</v>
      </c>
      <c r="O606" s="184">
        <v>0.19</v>
      </c>
      <c r="P606" s="184">
        <f>O606*H606</f>
        <v>2.1279999999999997</v>
      </c>
      <c r="Q606" s="184">
        <v>4.28E-4</v>
      </c>
      <c r="R606" s="184">
        <f>Q606*H606</f>
        <v>4.7935999999999994E-3</v>
      </c>
      <c r="S606" s="184">
        <v>0</v>
      </c>
      <c r="T606" s="185">
        <f>S606*H606</f>
        <v>0</v>
      </c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R606" s="186" t="s">
        <v>221</v>
      </c>
      <c r="AT606" s="186" t="s">
        <v>132</v>
      </c>
      <c r="AU606" s="186" t="s">
        <v>82</v>
      </c>
      <c r="AY606" s="16" t="s">
        <v>130</v>
      </c>
      <c r="BE606" s="187">
        <f>IF(N606="základní",J606,0)</f>
        <v>1339.86</v>
      </c>
      <c r="BF606" s="187">
        <f>IF(N606="snížená",J606,0)</f>
        <v>0</v>
      </c>
      <c r="BG606" s="187">
        <f>IF(N606="zákl. přenesená",J606,0)</f>
        <v>0</v>
      </c>
      <c r="BH606" s="187">
        <f>IF(N606="sníž. přenesená",J606,0)</f>
        <v>0</v>
      </c>
      <c r="BI606" s="187">
        <f>IF(N606="nulová",J606,0)</f>
        <v>0</v>
      </c>
      <c r="BJ606" s="16" t="s">
        <v>80</v>
      </c>
      <c r="BK606" s="187">
        <f>ROUND(I606*H606,2)</f>
        <v>1339.86</v>
      </c>
      <c r="BL606" s="16" t="s">
        <v>221</v>
      </c>
      <c r="BM606" s="186" t="s">
        <v>898</v>
      </c>
    </row>
    <row r="607" spans="1:65" s="2" customFormat="1" ht="19.5">
      <c r="A607" s="30"/>
      <c r="B607" s="31"/>
      <c r="C607" s="32"/>
      <c r="D607" s="188" t="s">
        <v>139</v>
      </c>
      <c r="E607" s="32"/>
      <c r="F607" s="189" t="s">
        <v>899</v>
      </c>
      <c r="G607" s="32"/>
      <c r="H607" s="32"/>
      <c r="I607" s="32"/>
      <c r="J607" s="32"/>
      <c r="K607" s="32"/>
      <c r="L607" s="35"/>
      <c r="M607" s="190"/>
      <c r="N607" s="191"/>
      <c r="O607" s="67"/>
      <c r="P607" s="67"/>
      <c r="Q607" s="67"/>
      <c r="R607" s="67"/>
      <c r="S607" s="67"/>
      <c r="T607" s="68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T607" s="16" t="s">
        <v>139</v>
      </c>
      <c r="AU607" s="16" t="s">
        <v>82</v>
      </c>
    </row>
    <row r="608" spans="1:65" s="13" customFormat="1" ht="11.25">
      <c r="B608" s="192"/>
      <c r="C608" s="193"/>
      <c r="D608" s="188" t="s">
        <v>141</v>
      </c>
      <c r="E608" s="194" t="s">
        <v>1</v>
      </c>
      <c r="F608" s="195" t="s">
        <v>722</v>
      </c>
      <c r="G608" s="193"/>
      <c r="H608" s="196">
        <v>11.2</v>
      </c>
      <c r="I608" s="193"/>
      <c r="J608" s="193"/>
      <c r="K608" s="193"/>
      <c r="L608" s="197"/>
      <c r="M608" s="198"/>
      <c r="N608" s="199"/>
      <c r="O608" s="199"/>
      <c r="P608" s="199"/>
      <c r="Q608" s="199"/>
      <c r="R608" s="199"/>
      <c r="S608" s="199"/>
      <c r="T608" s="200"/>
      <c r="AT608" s="201" t="s">
        <v>141</v>
      </c>
      <c r="AU608" s="201" t="s">
        <v>82</v>
      </c>
      <c r="AV608" s="13" t="s">
        <v>82</v>
      </c>
      <c r="AW608" s="13" t="s">
        <v>32</v>
      </c>
      <c r="AX608" s="13" t="s">
        <v>80</v>
      </c>
      <c r="AY608" s="201" t="s">
        <v>130</v>
      </c>
    </row>
    <row r="609" spans="1:65" s="2" customFormat="1" ht="24.2" customHeight="1">
      <c r="A609" s="30"/>
      <c r="B609" s="31"/>
      <c r="C609" s="212" t="s">
        <v>900</v>
      </c>
      <c r="D609" s="212" t="s">
        <v>289</v>
      </c>
      <c r="E609" s="213" t="s">
        <v>901</v>
      </c>
      <c r="F609" s="214" t="s">
        <v>902</v>
      </c>
      <c r="G609" s="215" t="s">
        <v>374</v>
      </c>
      <c r="H609" s="216">
        <v>26</v>
      </c>
      <c r="I609" s="217">
        <v>179</v>
      </c>
      <c r="J609" s="217">
        <f>ROUND(I609*H609,2)</f>
        <v>4654</v>
      </c>
      <c r="K609" s="214" t="s">
        <v>136</v>
      </c>
      <c r="L609" s="218"/>
      <c r="M609" s="219" t="s">
        <v>1</v>
      </c>
      <c r="N609" s="220" t="s">
        <v>40</v>
      </c>
      <c r="O609" s="184">
        <v>0</v>
      </c>
      <c r="P609" s="184">
        <f>O609*H609</f>
        <v>0</v>
      </c>
      <c r="Q609" s="184">
        <v>8.9999999999999998E-4</v>
      </c>
      <c r="R609" s="184">
        <f>Q609*H609</f>
        <v>2.3400000000000001E-2</v>
      </c>
      <c r="S609" s="184">
        <v>0</v>
      </c>
      <c r="T609" s="185">
        <f>S609*H609</f>
        <v>0</v>
      </c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R609" s="186" t="s">
        <v>317</v>
      </c>
      <c r="AT609" s="186" t="s">
        <v>289</v>
      </c>
      <c r="AU609" s="186" t="s">
        <v>82</v>
      </c>
      <c r="AY609" s="16" t="s">
        <v>130</v>
      </c>
      <c r="BE609" s="187">
        <f>IF(N609="základní",J609,0)</f>
        <v>4654</v>
      </c>
      <c r="BF609" s="187">
        <f>IF(N609="snížená",J609,0)</f>
        <v>0</v>
      </c>
      <c r="BG609" s="187">
        <f>IF(N609="zákl. přenesená",J609,0)</f>
        <v>0</v>
      </c>
      <c r="BH609" s="187">
        <f>IF(N609="sníž. přenesená",J609,0)</f>
        <v>0</v>
      </c>
      <c r="BI609" s="187">
        <f>IF(N609="nulová",J609,0)</f>
        <v>0</v>
      </c>
      <c r="BJ609" s="16" t="s">
        <v>80</v>
      </c>
      <c r="BK609" s="187">
        <f>ROUND(I609*H609,2)</f>
        <v>4654</v>
      </c>
      <c r="BL609" s="16" t="s">
        <v>221</v>
      </c>
      <c r="BM609" s="186" t="s">
        <v>903</v>
      </c>
    </row>
    <row r="610" spans="1:65" s="2" customFormat="1" ht="19.5">
      <c r="A610" s="30"/>
      <c r="B610" s="31"/>
      <c r="C610" s="32"/>
      <c r="D610" s="188" t="s">
        <v>139</v>
      </c>
      <c r="E610" s="32"/>
      <c r="F610" s="189" t="s">
        <v>902</v>
      </c>
      <c r="G610" s="32"/>
      <c r="H610" s="32"/>
      <c r="I610" s="32"/>
      <c r="J610" s="32"/>
      <c r="K610" s="32"/>
      <c r="L610" s="35"/>
      <c r="M610" s="190"/>
      <c r="N610" s="191"/>
      <c r="O610" s="67"/>
      <c r="P610" s="67"/>
      <c r="Q610" s="67"/>
      <c r="R610" s="67"/>
      <c r="S610" s="67"/>
      <c r="T610" s="68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T610" s="16" t="s">
        <v>139</v>
      </c>
      <c r="AU610" s="16" t="s">
        <v>82</v>
      </c>
    </row>
    <row r="611" spans="1:65" s="13" customFormat="1" ht="11.25">
      <c r="B611" s="192"/>
      <c r="C611" s="193"/>
      <c r="D611" s="188" t="s">
        <v>141</v>
      </c>
      <c r="E611" s="194" t="s">
        <v>1</v>
      </c>
      <c r="F611" s="195" t="s">
        <v>282</v>
      </c>
      <c r="G611" s="193"/>
      <c r="H611" s="196">
        <v>26</v>
      </c>
      <c r="I611" s="193"/>
      <c r="J611" s="193"/>
      <c r="K611" s="193"/>
      <c r="L611" s="197"/>
      <c r="M611" s="198"/>
      <c r="N611" s="199"/>
      <c r="O611" s="199"/>
      <c r="P611" s="199"/>
      <c r="Q611" s="199"/>
      <c r="R611" s="199"/>
      <c r="S611" s="199"/>
      <c r="T611" s="200"/>
      <c r="AT611" s="201" t="s">
        <v>141</v>
      </c>
      <c r="AU611" s="201" t="s">
        <v>82</v>
      </c>
      <c r="AV611" s="13" t="s">
        <v>82</v>
      </c>
      <c r="AW611" s="13" t="s">
        <v>32</v>
      </c>
      <c r="AX611" s="13" t="s">
        <v>80</v>
      </c>
      <c r="AY611" s="201" t="s">
        <v>130</v>
      </c>
    </row>
    <row r="612" spans="1:65" s="2" customFormat="1" ht="24.2" customHeight="1">
      <c r="A612" s="30"/>
      <c r="B612" s="31"/>
      <c r="C612" s="176" t="s">
        <v>904</v>
      </c>
      <c r="D612" s="176" t="s">
        <v>132</v>
      </c>
      <c r="E612" s="177" t="s">
        <v>905</v>
      </c>
      <c r="F612" s="178" t="s">
        <v>906</v>
      </c>
      <c r="G612" s="179" t="s">
        <v>150</v>
      </c>
      <c r="H612" s="180">
        <v>2.8</v>
      </c>
      <c r="I612" s="181">
        <v>29.89</v>
      </c>
      <c r="J612" s="181">
        <f>ROUND(I612*H612,2)</f>
        <v>83.69</v>
      </c>
      <c r="K612" s="178" t="s">
        <v>136</v>
      </c>
      <c r="L612" s="35"/>
      <c r="M612" s="182" t="s">
        <v>1</v>
      </c>
      <c r="N612" s="183" t="s">
        <v>40</v>
      </c>
      <c r="O612" s="184">
        <v>5.1999999999999998E-2</v>
      </c>
      <c r="P612" s="184">
        <f>O612*H612</f>
        <v>0.14559999999999998</v>
      </c>
      <c r="Q612" s="184">
        <v>0</v>
      </c>
      <c r="R612" s="184">
        <f>Q612*H612</f>
        <v>0</v>
      </c>
      <c r="S612" s="184">
        <v>0</v>
      </c>
      <c r="T612" s="185">
        <f>S612*H612</f>
        <v>0</v>
      </c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R612" s="186" t="s">
        <v>221</v>
      </c>
      <c r="AT612" s="186" t="s">
        <v>132</v>
      </c>
      <c r="AU612" s="186" t="s">
        <v>82</v>
      </c>
      <c r="AY612" s="16" t="s">
        <v>130</v>
      </c>
      <c r="BE612" s="187">
        <f>IF(N612="základní",J612,0)</f>
        <v>83.69</v>
      </c>
      <c r="BF612" s="187">
        <f>IF(N612="snížená",J612,0)</f>
        <v>0</v>
      </c>
      <c r="BG612" s="187">
        <f>IF(N612="zákl. přenesená",J612,0)</f>
        <v>0</v>
      </c>
      <c r="BH612" s="187">
        <f>IF(N612="sníž. přenesená",J612,0)</f>
        <v>0</v>
      </c>
      <c r="BI612" s="187">
        <f>IF(N612="nulová",J612,0)</f>
        <v>0</v>
      </c>
      <c r="BJ612" s="16" t="s">
        <v>80</v>
      </c>
      <c r="BK612" s="187">
        <f>ROUND(I612*H612,2)</f>
        <v>83.69</v>
      </c>
      <c r="BL612" s="16" t="s">
        <v>221</v>
      </c>
      <c r="BM612" s="186" t="s">
        <v>907</v>
      </c>
    </row>
    <row r="613" spans="1:65" s="2" customFormat="1" ht="19.5">
      <c r="A613" s="30"/>
      <c r="B613" s="31"/>
      <c r="C613" s="32"/>
      <c r="D613" s="188" t="s">
        <v>139</v>
      </c>
      <c r="E613" s="32"/>
      <c r="F613" s="189" t="s">
        <v>908</v>
      </c>
      <c r="G613" s="32"/>
      <c r="H613" s="32"/>
      <c r="I613" s="32"/>
      <c r="J613" s="32"/>
      <c r="K613" s="32"/>
      <c r="L613" s="35"/>
      <c r="M613" s="190"/>
      <c r="N613" s="191"/>
      <c r="O613" s="67"/>
      <c r="P613" s="67"/>
      <c r="Q613" s="67"/>
      <c r="R613" s="67"/>
      <c r="S613" s="67"/>
      <c r="T613" s="68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T613" s="16" t="s">
        <v>139</v>
      </c>
      <c r="AU613" s="16" t="s">
        <v>82</v>
      </c>
    </row>
    <row r="614" spans="1:65" s="13" customFormat="1" ht="11.25">
      <c r="B614" s="192"/>
      <c r="C614" s="193"/>
      <c r="D614" s="188" t="s">
        <v>141</v>
      </c>
      <c r="E614" s="194" t="s">
        <v>1</v>
      </c>
      <c r="F614" s="195" t="s">
        <v>909</v>
      </c>
      <c r="G614" s="193"/>
      <c r="H614" s="196">
        <v>2.8</v>
      </c>
      <c r="I614" s="193"/>
      <c r="J614" s="193"/>
      <c r="K614" s="193"/>
      <c r="L614" s="197"/>
      <c r="M614" s="198"/>
      <c r="N614" s="199"/>
      <c r="O614" s="199"/>
      <c r="P614" s="199"/>
      <c r="Q614" s="199"/>
      <c r="R614" s="199"/>
      <c r="S614" s="199"/>
      <c r="T614" s="200"/>
      <c r="AT614" s="201" t="s">
        <v>141</v>
      </c>
      <c r="AU614" s="201" t="s">
        <v>82</v>
      </c>
      <c r="AV614" s="13" t="s">
        <v>82</v>
      </c>
      <c r="AW614" s="13" t="s">
        <v>32</v>
      </c>
      <c r="AX614" s="13" t="s">
        <v>80</v>
      </c>
      <c r="AY614" s="201" t="s">
        <v>130</v>
      </c>
    </row>
    <row r="615" spans="1:65" s="2" customFormat="1" ht="21.75" customHeight="1">
      <c r="A615" s="30"/>
      <c r="B615" s="31"/>
      <c r="C615" s="212" t="s">
        <v>910</v>
      </c>
      <c r="D615" s="212" t="s">
        <v>289</v>
      </c>
      <c r="E615" s="213" t="s">
        <v>911</v>
      </c>
      <c r="F615" s="214" t="s">
        <v>912</v>
      </c>
      <c r="G615" s="215" t="s">
        <v>150</v>
      </c>
      <c r="H615" s="216">
        <v>3.08</v>
      </c>
      <c r="I615" s="217">
        <v>173</v>
      </c>
      <c r="J615" s="217">
        <f>ROUND(I615*H615,2)</f>
        <v>532.84</v>
      </c>
      <c r="K615" s="214" t="s">
        <v>136</v>
      </c>
      <c r="L615" s="218"/>
      <c r="M615" s="219" t="s">
        <v>1</v>
      </c>
      <c r="N615" s="220" t="s">
        <v>40</v>
      </c>
      <c r="O615" s="184">
        <v>0</v>
      </c>
      <c r="P615" s="184">
        <f>O615*H615</f>
        <v>0</v>
      </c>
      <c r="Q615" s="184">
        <v>1.2999999999999999E-4</v>
      </c>
      <c r="R615" s="184">
        <f>Q615*H615</f>
        <v>4.0039999999999997E-4</v>
      </c>
      <c r="S615" s="184">
        <v>0</v>
      </c>
      <c r="T615" s="185">
        <f>S615*H615</f>
        <v>0</v>
      </c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R615" s="186" t="s">
        <v>317</v>
      </c>
      <c r="AT615" s="186" t="s">
        <v>289</v>
      </c>
      <c r="AU615" s="186" t="s">
        <v>82</v>
      </c>
      <c r="AY615" s="16" t="s">
        <v>130</v>
      </c>
      <c r="BE615" s="187">
        <f>IF(N615="základní",J615,0)</f>
        <v>532.84</v>
      </c>
      <c r="BF615" s="187">
        <f>IF(N615="snížená",J615,0)</f>
        <v>0</v>
      </c>
      <c r="BG615" s="187">
        <f>IF(N615="zákl. přenesená",J615,0)</f>
        <v>0</v>
      </c>
      <c r="BH615" s="187">
        <f>IF(N615="sníž. přenesená",J615,0)</f>
        <v>0</v>
      </c>
      <c r="BI615" s="187">
        <f>IF(N615="nulová",J615,0)</f>
        <v>0</v>
      </c>
      <c r="BJ615" s="16" t="s">
        <v>80</v>
      </c>
      <c r="BK615" s="187">
        <f>ROUND(I615*H615,2)</f>
        <v>532.84</v>
      </c>
      <c r="BL615" s="16" t="s">
        <v>221</v>
      </c>
      <c r="BM615" s="186" t="s">
        <v>913</v>
      </c>
    </row>
    <row r="616" spans="1:65" s="2" customFormat="1" ht="11.25">
      <c r="A616" s="30"/>
      <c r="B616" s="31"/>
      <c r="C616" s="32"/>
      <c r="D616" s="188" t="s">
        <v>139</v>
      </c>
      <c r="E616" s="32"/>
      <c r="F616" s="189" t="s">
        <v>912</v>
      </c>
      <c r="G616" s="32"/>
      <c r="H616" s="32"/>
      <c r="I616" s="32"/>
      <c r="J616" s="32"/>
      <c r="K616" s="32"/>
      <c r="L616" s="35"/>
      <c r="M616" s="190"/>
      <c r="N616" s="191"/>
      <c r="O616" s="67"/>
      <c r="P616" s="67"/>
      <c r="Q616" s="67"/>
      <c r="R616" s="67"/>
      <c r="S616" s="67"/>
      <c r="T616" s="68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T616" s="16" t="s">
        <v>139</v>
      </c>
      <c r="AU616" s="16" t="s">
        <v>82</v>
      </c>
    </row>
    <row r="617" spans="1:65" s="13" customFormat="1" ht="11.25">
      <c r="B617" s="192"/>
      <c r="C617" s="193"/>
      <c r="D617" s="188" t="s">
        <v>141</v>
      </c>
      <c r="E617" s="194" t="s">
        <v>1</v>
      </c>
      <c r="F617" s="195" t="s">
        <v>909</v>
      </c>
      <c r="G617" s="193"/>
      <c r="H617" s="196">
        <v>2.8</v>
      </c>
      <c r="I617" s="193"/>
      <c r="J617" s="193"/>
      <c r="K617" s="193"/>
      <c r="L617" s="197"/>
      <c r="M617" s="198"/>
      <c r="N617" s="199"/>
      <c r="O617" s="199"/>
      <c r="P617" s="199"/>
      <c r="Q617" s="199"/>
      <c r="R617" s="199"/>
      <c r="S617" s="199"/>
      <c r="T617" s="200"/>
      <c r="AT617" s="201" t="s">
        <v>141</v>
      </c>
      <c r="AU617" s="201" t="s">
        <v>82</v>
      </c>
      <c r="AV617" s="13" t="s">
        <v>82</v>
      </c>
      <c r="AW617" s="13" t="s">
        <v>32</v>
      </c>
      <c r="AX617" s="13" t="s">
        <v>80</v>
      </c>
      <c r="AY617" s="201" t="s">
        <v>130</v>
      </c>
    </row>
    <row r="618" spans="1:65" s="13" customFormat="1" ht="11.25">
      <c r="B618" s="192"/>
      <c r="C618" s="193"/>
      <c r="D618" s="188" t="s">
        <v>141</v>
      </c>
      <c r="E618" s="193"/>
      <c r="F618" s="195" t="s">
        <v>914</v>
      </c>
      <c r="G618" s="193"/>
      <c r="H618" s="196">
        <v>3.08</v>
      </c>
      <c r="I618" s="193"/>
      <c r="J618" s="193"/>
      <c r="K618" s="193"/>
      <c r="L618" s="197"/>
      <c r="M618" s="198"/>
      <c r="N618" s="199"/>
      <c r="O618" s="199"/>
      <c r="P618" s="199"/>
      <c r="Q618" s="199"/>
      <c r="R618" s="199"/>
      <c r="S618" s="199"/>
      <c r="T618" s="200"/>
      <c r="AT618" s="201" t="s">
        <v>141</v>
      </c>
      <c r="AU618" s="201" t="s">
        <v>82</v>
      </c>
      <c r="AV618" s="13" t="s">
        <v>82</v>
      </c>
      <c r="AW618" s="13" t="s">
        <v>4</v>
      </c>
      <c r="AX618" s="13" t="s">
        <v>80</v>
      </c>
      <c r="AY618" s="201" t="s">
        <v>130</v>
      </c>
    </row>
    <row r="619" spans="1:65" s="2" customFormat="1" ht="24.2" customHeight="1">
      <c r="A619" s="30"/>
      <c r="B619" s="31"/>
      <c r="C619" s="176" t="s">
        <v>915</v>
      </c>
      <c r="D619" s="176" t="s">
        <v>132</v>
      </c>
      <c r="E619" s="177" t="s">
        <v>916</v>
      </c>
      <c r="F619" s="178" t="s">
        <v>917</v>
      </c>
      <c r="G619" s="179" t="s">
        <v>135</v>
      </c>
      <c r="H619" s="180">
        <v>17.36</v>
      </c>
      <c r="I619" s="181">
        <v>24.58</v>
      </c>
      <c r="J619" s="181">
        <f>ROUND(I619*H619,2)</f>
        <v>426.71</v>
      </c>
      <c r="K619" s="178" t="s">
        <v>136</v>
      </c>
      <c r="L619" s="35"/>
      <c r="M619" s="182" t="s">
        <v>1</v>
      </c>
      <c r="N619" s="183" t="s">
        <v>40</v>
      </c>
      <c r="O619" s="184">
        <v>4.1000000000000002E-2</v>
      </c>
      <c r="P619" s="184">
        <f>O619*H619</f>
        <v>0.71176000000000006</v>
      </c>
      <c r="Q619" s="184">
        <v>4.5000000000000003E-5</v>
      </c>
      <c r="R619" s="184">
        <f>Q619*H619</f>
        <v>7.8120000000000002E-4</v>
      </c>
      <c r="S619" s="184">
        <v>0</v>
      </c>
      <c r="T619" s="185">
        <f>S619*H619</f>
        <v>0</v>
      </c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R619" s="186" t="s">
        <v>221</v>
      </c>
      <c r="AT619" s="186" t="s">
        <v>132</v>
      </c>
      <c r="AU619" s="186" t="s">
        <v>82</v>
      </c>
      <c r="AY619" s="16" t="s">
        <v>130</v>
      </c>
      <c r="BE619" s="187">
        <f>IF(N619="základní",J619,0)</f>
        <v>426.71</v>
      </c>
      <c r="BF619" s="187">
        <f>IF(N619="snížená",J619,0)</f>
        <v>0</v>
      </c>
      <c r="BG619" s="187">
        <f>IF(N619="zákl. přenesená",J619,0)</f>
        <v>0</v>
      </c>
      <c r="BH619" s="187">
        <f>IF(N619="sníž. přenesená",J619,0)</f>
        <v>0</v>
      </c>
      <c r="BI619" s="187">
        <f>IF(N619="nulová",J619,0)</f>
        <v>0</v>
      </c>
      <c r="BJ619" s="16" t="s">
        <v>80</v>
      </c>
      <c r="BK619" s="187">
        <f>ROUND(I619*H619,2)</f>
        <v>426.71</v>
      </c>
      <c r="BL619" s="16" t="s">
        <v>221</v>
      </c>
      <c r="BM619" s="186" t="s">
        <v>918</v>
      </c>
    </row>
    <row r="620" spans="1:65" s="2" customFormat="1" ht="19.5">
      <c r="A620" s="30"/>
      <c r="B620" s="31"/>
      <c r="C620" s="32"/>
      <c r="D620" s="188" t="s">
        <v>139</v>
      </c>
      <c r="E620" s="32"/>
      <c r="F620" s="189" t="s">
        <v>919</v>
      </c>
      <c r="G620" s="32"/>
      <c r="H620" s="32"/>
      <c r="I620" s="32"/>
      <c r="J620" s="32"/>
      <c r="K620" s="32"/>
      <c r="L620" s="35"/>
      <c r="M620" s="190"/>
      <c r="N620" s="191"/>
      <c r="O620" s="67"/>
      <c r="P620" s="67"/>
      <c r="Q620" s="67"/>
      <c r="R620" s="67"/>
      <c r="S620" s="67"/>
      <c r="T620" s="68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T620" s="16" t="s">
        <v>139</v>
      </c>
      <c r="AU620" s="16" t="s">
        <v>82</v>
      </c>
    </row>
    <row r="621" spans="1:65" s="13" customFormat="1" ht="11.25">
      <c r="B621" s="192"/>
      <c r="C621" s="193"/>
      <c r="D621" s="188" t="s">
        <v>141</v>
      </c>
      <c r="E621" s="194" t="s">
        <v>1</v>
      </c>
      <c r="F621" s="195" t="s">
        <v>920</v>
      </c>
      <c r="G621" s="193"/>
      <c r="H621" s="196">
        <v>17.36</v>
      </c>
      <c r="I621" s="193"/>
      <c r="J621" s="193"/>
      <c r="K621" s="193"/>
      <c r="L621" s="197"/>
      <c r="M621" s="198"/>
      <c r="N621" s="199"/>
      <c r="O621" s="199"/>
      <c r="P621" s="199"/>
      <c r="Q621" s="199"/>
      <c r="R621" s="199"/>
      <c r="S621" s="199"/>
      <c r="T621" s="200"/>
      <c r="AT621" s="201" t="s">
        <v>141</v>
      </c>
      <c r="AU621" s="201" t="s">
        <v>82</v>
      </c>
      <c r="AV621" s="13" t="s">
        <v>82</v>
      </c>
      <c r="AW621" s="13" t="s">
        <v>32</v>
      </c>
      <c r="AX621" s="13" t="s">
        <v>80</v>
      </c>
      <c r="AY621" s="201" t="s">
        <v>130</v>
      </c>
    </row>
    <row r="622" spans="1:65" s="12" customFormat="1" ht="25.9" customHeight="1">
      <c r="B622" s="161"/>
      <c r="C622" s="162"/>
      <c r="D622" s="163" t="s">
        <v>74</v>
      </c>
      <c r="E622" s="164" t="s">
        <v>289</v>
      </c>
      <c r="F622" s="164" t="s">
        <v>921</v>
      </c>
      <c r="G622" s="162"/>
      <c r="H622" s="162"/>
      <c r="I622" s="162"/>
      <c r="J622" s="165">
        <f>BK622</f>
        <v>40000</v>
      </c>
      <c r="K622" s="162"/>
      <c r="L622" s="166"/>
      <c r="M622" s="167"/>
      <c r="N622" s="168"/>
      <c r="O622" s="168"/>
      <c r="P622" s="169">
        <f>P623</f>
        <v>0.16800000000000001</v>
      </c>
      <c r="Q622" s="168"/>
      <c r="R622" s="169">
        <f>R623</f>
        <v>0</v>
      </c>
      <c r="S622" s="168"/>
      <c r="T622" s="170">
        <f>T623</f>
        <v>0</v>
      </c>
      <c r="AR622" s="171" t="s">
        <v>147</v>
      </c>
      <c r="AT622" s="172" t="s">
        <v>74</v>
      </c>
      <c r="AU622" s="172" t="s">
        <v>75</v>
      </c>
      <c r="AY622" s="171" t="s">
        <v>130</v>
      </c>
      <c r="BK622" s="173">
        <f>BK623</f>
        <v>40000</v>
      </c>
    </row>
    <row r="623" spans="1:65" s="12" customFormat="1" ht="22.9" customHeight="1">
      <c r="B623" s="161"/>
      <c r="C623" s="162"/>
      <c r="D623" s="163" t="s">
        <v>74</v>
      </c>
      <c r="E623" s="174" t="s">
        <v>922</v>
      </c>
      <c r="F623" s="174" t="s">
        <v>923</v>
      </c>
      <c r="G623" s="162"/>
      <c r="H623" s="162"/>
      <c r="I623" s="162"/>
      <c r="J623" s="175">
        <f>BK623</f>
        <v>40000</v>
      </c>
      <c r="K623" s="162"/>
      <c r="L623" s="166"/>
      <c r="M623" s="167"/>
      <c r="N623" s="168"/>
      <c r="O623" s="168"/>
      <c r="P623" s="169">
        <f>SUM(P624:P626)</f>
        <v>0.16800000000000001</v>
      </c>
      <c r="Q623" s="168"/>
      <c r="R623" s="169">
        <f>SUM(R624:R626)</f>
        <v>0</v>
      </c>
      <c r="S623" s="168"/>
      <c r="T623" s="170">
        <f>SUM(T624:T626)</f>
        <v>0</v>
      </c>
      <c r="AR623" s="171" t="s">
        <v>147</v>
      </c>
      <c r="AT623" s="172" t="s">
        <v>74</v>
      </c>
      <c r="AU623" s="172" t="s">
        <v>80</v>
      </c>
      <c r="AY623" s="171" t="s">
        <v>130</v>
      </c>
      <c r="BK623" s="173">
        <f>SUM(BK624:BK626)</f>
        <v>40000</v>
      </c>
    </row>
    <row r="624" spans="1:65" s="2" customFormat="1" ht="55.5" customHeight="1">
      <c r="A624" s="30"/>
      <c r="B624" s="31"/>
      <c r="C624" s="176" t="s">
        <v>924</v>
      </c>
      <c r="D624" s="176" t="s">
        <v>132</v>
      </c>
      <c r="E624" s="177" t="s">
        <v>925</v>
      </c>
      <c r="F624" s="178" t="s">
        <v>926</v>
      </c>
      <c r="G624" s="179" t="s">
        <v>927</v>
      </c>
      <c r="H624" s="180">
        <v>1</v>
      </c>
      <c r="I624" s="181">
        <v>40000</v>
      </c>
      <c r="J624" s="181">
        <f>ROUND(I624*H624,2)</f>
        <v>40000</v>
      </c>
      <c r="K624" s="178" t="s">
        <v>1</v>
      </c>
      <c r="L624" s="35"/>
      <c r="M624" s="182" t="s">
        <v>1</v>
      </c>
      <c r="N624" s="183" t="s">
        <v>40</v>
      </c>
      <c r="O624" s="184">
        <v>0.16800000000000001</v>
      </c>
      <c r="P624" s="184">
        <f>O624*H624</f>
        <v>0.16800000000000001</v>
      </c>
      <c r="Q624" s="184">
        <v>0</v>
      </c>
      <c r="R624" s="184">
        <f>Q624*H624</f>
        <v>0</v>
      </c>
      <c r="S624" s="184">
        <v>0</v>
      </c>
      <c r="T624" s="185">
        <f>S624*H624</f>
        <v>0</v>
      </c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R624" s="186" t="s">
        <v>479</v>
      </c>
      <c r="AT624" s="186" t="s">
        <v>132</v>
      </c>
      <c r="AU624" s="186" t="s">
        <v>82</v>
      </c>
      <c r="AY624" s="16" t="s">
        <v>130</v>
      </c>
      <c r="BE624" s="187">
        <f>IF(N624="základní",J624,0)</f>
        <v>40000</v>
      </c>
      <c r="BF624" s="187">
        <f>IF(N624="snížená",J624,0)</f>
        <v>0</v>
      </c>
      <c r="BG624" s="187">
        <f>IF(N624="zákl. přenesená",J624,0)</f>
        <v>0</v>
      </c>
      <c r="BH624" s="187">
        <f>IF(N624="sníž. přenesená",J624,0)</f>
        <v>0</v>
      </c>
      <c r="BI624" s="187">
        <f>IF(N624="nulová",J624,0)</f>
        <v>0</v>
      </c>
      <c r="BJ624" s="16" t="s">
        <v>80</v>
      </c>
      <c r="BK624" s="187">
        <f>ROUND(I624*H624,2)</f>
        <v>40000</v>
      </c>
      <c r="BL624" s="16" t="s">
        <v>479</v>
      </c>
      <c r="BM624" s="186" t="s">
        <v>928</v>
      </c>
    </row>
    <row r="625" spans="1:65" s="2" customFormat="1" ht="29.25">
      <c r="A625" s="30"/>
      <c r="B625" s="31"/>
      <c r="C625" s="32"/>
      <c r="D625" s="188" t="s">
        <v>139</v>
      </c>
      <c r="E625" s="32"/>
      <c r="F625" s="189" t="s">
        <v>929</v>
      </c>
      <c r="G625" s="32"/>
      <c r="H625" s="32"/>
      <c r="I625" s="32"/>
      <c r="J625" s="32"/>
      <c r="K625" s="32"/>
      <c r="L625" s="35"/>
      <c r="M625" s="190"/>
      <c r="N625" s="191"/>
      <c r="O625" s="67"/>
      <c r="P625" s="67"/>
      <c r="Q625" s="67"/>
      <c r="R625" s="67"/>
      <c r="S625" s="67"/>
      <c r="T625" s="68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T625" s="16" t="s">
        <v>139</v>
      </c>
      <c r="AU625" s="16" t="s">
        <v>82</v>
      </c>
    </row>
    <row r="626" spans="1:65" s="13" customFormat="1" ht="11.25">
      <c r="B626" s="192"/>
      <c r="C626" s="193"/>
      <c r="D626" s="188" t="s">
        <v>141</v>
      </c>
      <c r="E626" s="194" t="s">
        <v>1</v>
      </c>
      <c r="F626" s="195" t="s">
        <v>80</v>
      </c>
      <c r="G626" s="193"/>
      <c r="H626" s="196">
        <v>1</v>
      </c>
      <c r="I626" s="193"/>
      <c r="J626" s="193"/>
      <c r="K626" s="193"/>
      <c r="L626" s="197"/>
      <c r="M626" s="198"/>
      <c r="N626" s="199"/>
      <c r="O626" s="199"/>
      <c r="P626" s="199"/>
      <c r="Q626" s="199"/>
      <c r="R626" s="199"/>
      <c r="S626" s="199"/>
      <c r="T626" s="200"/>
      <c r="AT626" s="201" t="s">
        <v>141</v>
      </c>
      <c r="AU626" s="201" t="s">
        <v>82</v>
      </c>
      <c r="AV626" s="13" t="s">
        <v>82</v>
      </c>
      <c r="AW626" s="13" t="s">
        <v>32</v>
      </c>
      <c r="AX626" s="13" t="s">
        <v>80</v>
      </c>
      <c r="AY626" s="201" t="s">
        <v>130</v>
      </c>
    </row>
    <row r="627" spans="1:65" s="12" customFormat="1" ht="25.9" customHeight="1">
      <c r="B627" s="161"/>
      <c r="C627" s="162"/>
      <c r="D627" s="163" t="s">
        <v>74</v>
      </c>
      <c r="E627" s="164" t="s">
        <v>930</v>
      </c>
      <c r="F627" s="164" t="s">
        <v>931</v>
      </c>
      <c r="G627" s="162"/>
      <c r="H627" s="162"/>
      <c r="I627" s="162"/>
      <c r="J627" s="165">
        <f>BK627</f>
        <v>123000</v>
      </c>
      <c r="K627" s="162"/>
      <c r="L627" s="166"/>
      <c r="M627" s="167"/>
      <c r="N627" s="168"/>
      <c r="O627" s="168"/>
      <c r="P627" s="169">
        <f>P628+P638+P648+P655+P659</f>
        <v>0</v>
      </c>
      <c r="Q627" s="168"/>
      <c r="R627" s="169">
        <f>R628+R638+R648+R655+R659</f>
        <v>0</v>
      </c>
      <c r="S627" s="168"/>
      <c r="T627" s="170">
        <f>T628+T638+T648+T655+T659</f>
        <v>0</v>
      </c>
      <c r="AR627" s="171" t="s">
        <v>157</v>
      </c>
      <c r="AT627" s="172" t="s">
        <v>74</v>
      </c>
      <c r="AU627" s="172" t="s">
        <v>75</v>
      </c>
      <c r="AY627" s="171" t="s">
        <v>130</v>
      </c>
      <c r="BK627" s="173">
        <f>BK628+BK638+BK648+BK655+BK659</f>
        <v>123000</v>
      </c>
    </row>
    <row r="628" spans="1:65" s="12" customFormat="1" ht="22.9" customHeight="1">
      <c r="B628" s="161"/>
      <c r="C628" s="162"/>
      <c r="D628" s="163" t="s">
        <v>74</v>
      </c>
      <c r="E628" s="174" t="s">
        <v>932</v>
      </c>
      <c r="F628" s="174" t="s">
        <v>933</v>
      </c>
      <c r="G628" s="162"/>
      <c r="H628" s="162"/>
      <c r="I628" s="162"/>
      <c r="J628" s="175">
        <f>BK628</f>
        <v>45000</v>
      </c>
      <c r="K628" s="162"/>
      <c r="L628" s="166"/>
      <c r="M628" s="167"/>
      <c r="N628" s="168"/>
      <c r="O628" s="168"/>
      <c r="P628" s="169">
        <f>SUM(P629:P637)</f>
        <v>0</v>
      </c>
      <c r="Q628" s="168"/>
      <c r="R628" s="169">
        <f>SUM(R629:R637)</f>
        <v>0</v>
      </c>
      <c r="S628" s="168"/>
      <c r="T628" s="170">
        <f>SUM(T629:T637)</f>
        <v>0</v>
      </c>
      <c r="AR628" s="171" t="s">
        <v>157</v>
      </c>
      <c r="AT628" s="172" t="s">
        <v>74</v>
      </c>
      <c r="AU628" s="172" t="s">
        <v>80</v>
      </c>
      <c r="AY628" s="171" t="s">
        <v>130</v>
      </c>
      <c r="BK628" s="173">
        <f>SUM(BK629:BK637)</f>
        <v>45000</v>
      </c>
    </row>
    <row r="629" spans="1:65" s="2" customFormat="1" ht="21.75" customHeight="1">
      <c r="A629" s="30"/>
      <c r="B629" s="31"/>
      <c r="C629" s="176" t="s">
        <v>934</v>
      </c>
      <c r="D629" s="176" t="s">
        <v>132</v>
      </c>
      <c r="E629" s="177" t="s">
        <v>935</v>
      </c>
      <c r="F629" s="178" t="s">
        <v>936</v>
      </c>
      <c r="G629" s="179" t="s">
        <v>927</v>
      </c>
      <c r="H629" s="180">
        <v>1</v>
      </c>
      <c r="I629" s="181">
        <v>10000</v>
      </c>
      <c r="J629" s="181">
        <f>ROUND(I629*H629,2)</f>
        <v>10000</v>
      </c>
      <c r="K629" s="178" t="s">
        <v>390</v>
      </c>
      <c r="L629" s="35"/>
      <c r="M629" s="182" t="s">
        <v>1</v>
      </c>
      <c r="N629" s="183" t="s">
        <v>40</v>
      </c>
      <c r="O629" s="184">
        <v>0</v>
      </c>
      <c r="P629" s="184">
        <f>O629*H629</f>
        <v>0</v>
      </c>
      <c r="Q629" s="184">
        <v>0</v>
      </c>
      <c r="R629" s="184">
        <f>Q629*H629</f>
        <v>0</v>
      </c>
      <c r="S629" s="184">
        <v>0</v>
      </c>
      <c r="T629" s="185">
        <f>S629*H629</f>
        <v>0</v>
      </c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R629" s="186" t="s">
        <v>937</v>
      </c>
      <c r="AT629" s="186" t="s">
        <v>132</v>
      </c>
      <c r="AU629" s="186" t="s">
        <v>82</v>
      </c>
      <c r="AY629" s="16" t="s">
        <v>130</v>
      </c>
      <c r="BE629" s="187">
        <f>IF(N629="základní",J629,0)</f>
        <v>10000</v>
      </c>
      <c r="BF629" s="187">
        <f>IF(N629="snížená",J629,0)</f>
        <v>0</v>
      </c>
      <c r="BG629" s="187">
        <f>IF(N629="zákl. přenesená",J629,0)</f>
        <v>0</v>
      </c>
      <c r="BH629" s="187">
        <f>IF(N629="sníž. přenesená",J629,0)</f>
        <v>0</v>
      </c>
      <c r="BI629" s="187">
        <f>IF(N629="nulová",J629,0)</f>
        <v>0</v>
      </c>
      <c r="BJ629" s="16" t="s">
        <v>80</v>
      </c>
      <c r="BK629" s="187">
        <f>ROUND(I629*H629,2)</f>
        <v>10000</v>
      </c>
      <c r="BL629" s="16" t="s">
        <v>937</v>
      </c>
      <c r="BM629" s="186" t="s">
        <v>938</v>
      </c>
    </row>
    <row r="630" spans="1:65" s="2" customFormat="1" ht="11.25">
      <c r="A630" s="30"/>
      <c r="B630" s="31"/>
      <c r="C630" s="32"/>
      <c r="D630" s="188" t="s">
        <v>139</v>
      </c>
      <c r="E630" s="32"/>
      <c r="F630" s="189" t="s">
        <v>939</v>
      </c>
      <c r="G630" s="32"/>
      <c r="H630" s="32"/>
      <c r="I630" s="32"/>
      <c r="J630" s="32"/>
      <c r="K630" s="32"/>
      <c r="L630" s="35"/>
      <c r="M630" s="190"/>
      <c r="N630" s="191"/>
      <c r="O630" s="67"/>
      <c r="P630" s="67"/>
      <c r="Q630" s="67"/>
      <c r="R630" s="67"/>
      <c r="S630" s="67"/>
      <c r="T630" s="68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T630" s="16" t="s">
        <v>139</v>
      </c>
      <c r="AU630" s="16" t="s">
        <v>82</v>
      </c>
    </row>
    <row r="631" spans="1:65" s="13" customFormat="1" ht="11.25">
      <c r="B631" s="192"/>
      <c r="C631" s="193"/>
      <c r="D631" s="188" t="s">
        <v>141</v>
      </c>
      <c r="E631" s="194" t="s">
        <v>1</v>
      </c>
      <c r="F631" s="195" t="s">
        <v>80</v>
      </c>
      <c r="G631" s="193"/>
      <c r="H631" s="196">
        <v>1</v>
      </c>
      <c r="I631" s="193"/>
      <c r="J631" s="193"/>
      <c r="K631" s="193"/>
      <c r="L631" s="197"/>
      <c r="M631" s="198"/>
      <c r="N631" s="199"/>
      <c r="O631" s="199"/>
      <c r="P631" s="199"/>
      <c r="Q631" s="199"/>
      <c r="R631" s="199"/>
      <c r="S631" s="199"/>
      <c r="T631" s="200"/>
      <c r="AT631" s="201" t="s">
        <v>141</v>
      </c>
      <c r="AU631" s="201" t="s">
        <v>82</v>
      </c>
      <c r="AV631" s="13" t="s">
        <v>82</v>
      </c>
      <c r="AW631" s="13" t="s">
        <v>32</v>
      </c>
      <c r="AX631" s="13" t="s">
        <v>80</v>
      </c>
      <c r="AY631" s="201" t="s">
        <v>130</v>
      </c>
    </row>
    <row r="632" spans="1:65" s="2" customFormat="1" ht="24.2" customHeight="1">
      <c r="A632" s="30"/>
      <c r="B632" s="31"/>
      <c r="C632" s="176" t="s">
        <v>940</v>
      </c>
      <c r="D632" s="176" t="s">
        <v>132</v>
      </c>
      <c r="E632" s="177" t="s">
        <v>941</v>
      </c>
      <c r="F632" s="178" t="s">
        <v>942</v>
      </c>
      <c r="G632" s="179" t="s">
        <v>927</v>
      </c>
      <c r="H632" s="180">
        <v>1</v>
      </c>
      <c r="I632" s="181">
        <v>15000</v>
      </c>
      <c r="J632" s="181">
        <f>ROUND(I632*H632,2)</f>
        <v>15000</v>
      </c>
      <c r="K632" s="178" t="s">
        <v>390</v>
      </c>
      <c r="L632" s="35"/>
      <c r="M632" s="182" t="s">
        <v>1</v>
      </c>
      <c r="N632" s="183" t="s">
        <v>40</v>
      </c>
      <c r="O632" s="184">
        <v>0</v>
      </c>
      <c r="P632" s="184">
        <f>O632*H632</f>
        <v>0</v>
      </c>
      <c r="Q632" s="184">
        <v>0</v>
      </c>
      <c r="R632" s="184">
        <f>Q632*H632</f>
        <v>0</v>
      </c>
      <c r="S632" s="184">
        <v>0</v>
      </c>
      <c r="T632" s="185">
        <f>S632*H632</f>
        <v>0</v>
      </c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R632" s="186" t="s">
        <v>937</v>
      </c>
      <c r="AT632" s="186" t="s">
        <v>132</v>
      </c>
      <c r="AU632" s="186" t="s">
        <v>82</v>
      </c>
      <c r="AY632" s="16" t="s">
        <v>130</v>
      </c>
      <c r="BE632" s="187">
        <f>IF(N632="základní",J632,0)</f>
        <v>15000</v>
      </c>
      <c r="BF632" s="187">
        <f>IF(N632="snížená",J632,0)</f>
        <v>0</v>
      </c>
      <c r="BG632" s="187">
        <f>IF(N632="zákl. přenesená",J632,0)</f>
        <v>0</v>
      </c>
      <c r="BH632" s="187">
        <f>IF(N632="sníž. přenesená",J632,0)</f>
        <v>0</v>
      </c>
      <c r="BI632" s="187">
        <f>IF(N632="nulová",J632,0)</f>
        <v>0</v>
      </c>
      <c r="BJ632" s="16" t="s">
        <v>80</v>
      </c>
      <c r="BK632" s="187">
        <f>ROUND(I632*H632,2)</f>
        <v>15000</v>
      </c>
      <c r="BL632" s="16" t="s">
        <v>937</v>
      </c>
      <c r="BM632" s="186" t="s">
        <v>943</v>
      </c>
    </row>
    <row r="633" spans="1:65" s="2" customFormat="1" ht="11.25">
      <c r="A633" s="30"/>
      <c r="B633" s="31"/>
      <c r="C633" s="32"/>
      <c r="D633" s="188" t="s">
        <v>139</v>
      </c>
      <c r="E633" s="32"/>
      <c r="F633" s="189" t="s">
        <v>944</v>
      </c>
      <c r="G633" s="32"/>
      <c r="H633" s="32"/>
      <c r="I633" s="32"/>
      <c r="J633" s="32"/>
      <c r="K633" s="32"/>
      <c r="L633" s="35"/>
      <c r="M633" s="190"/>
      <c r="N633" s="191"/>
      <c r="O633" s="67"/>
      <c r="P633" s="67"/>
      <c r="Q633" s="67"/>
      <c r="R633" s="67"/>
      <c r="S633" s="67"/>
      <c r="T633" s="68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T633" s="16" t="s">
        <v>139</v>
      </c>
      <c r="AU633" s="16" t="s">
        <v>82</v>
      </c>
    </row>
    <row r="634" spans="1:65" s="13" customFormat="1" ht="11.25">
      <c r="B634" s="192"/>
      <c r="C634" s="193"/>
      <c r="D634" s="188" t="s">
        <v>141</v>
      </c>
      <c r="E634" s="194" t="s">
        <v>1</v>
      </c>
      <c r="F634" s="195" t="s">
        <v>80</v>
      </c>
      <c r="G634" s="193"/>
      <c r="H634" s="196">
        <v>1</v>
      </c>
      <c r="I634" s="193"/>
      <c r="J634" s="193"/>
      <c r="K634" s="193"/>
      <c r="L634" s="197"/>
      <c r="M634" s="198"/>
      <c r="N634" s="199"/>
      <c r="O634" s="199"/>
      <c r="P634" s="199"/>
      <c r="Q634" s="199"/>
      <c r="R634" s="199"/>
      <c r="S634" s="199"/>
      <c r="T634" s="200"/>
      <c r="AT634" s="201" t="s">
        <v>141</v>
      </c>
      <c r="AU634" s="201" t="s">
        <v>82</v>
      </c>
      <c r="AV634" s="13" t="s">
        <v>82</v>
      </c>
      <c r="AW634" s="13" t="s">
        <v>32</v>
      </c>
      <c r="AX634" s="13" t="s">
        <v>80</v>
      </c>
      <c r="AY634" s="201" t="s">
        <v>130</v>
      </c>
    </row>
    <row r="635" spans="1:65" s="2" customFormat="1" ht="16.5" customHeight="1">
      <c r="A635" s="30"/>
      <c r="B635" s="31"/>
      <c r="C635" s="176" t="s">
        <v>945</v>
      </c>
      <c r="D635" s="176" t="s">
        <v>132</v>
      </c>
      <c r="E635" s="177" t="s">
        <v>946</v>
      </c>
      <c r="F635" s="178" t="s">
        <v>947</v>
      </c>
      <c r="G635" s="179" t="s">
        <v>948</v>
      </c>
      <c r="H635" s="180">
        <v>4</v>
      </c>
      <c r="I635" s="181">
        <v>5000</v>
      </c>
      <c r="J635" s="181">
        <f>ROUND(I635*H635,2)</f>
        <v>20000</v>
      </c>
      <c r="K635" s="178" t="s">
        <v>390</v>
      </c>
      <c r="L635" s="35"/>
      <c r="M635" s="182" t="s">
        <v>1</v>
      </c>
      <c r="N635" s="183" t="s">
        <v>40</v>
      </c>
      <c r="O635" s="184">
        <v>0</v>
      </c>
      <c r="P635" s="184">
        <f>O635*H635</f>
        <v>0</v>
      </c>
      <c r="Q635" s="184">
        <v>0</v>
      </c>
      <c r="R635" s="184">
        <f>Q635*H635</f>
        <v>0</v>
      </c>
      <c r="S635" s="184">
        <v>0</v>
      </c>
      <c r="T635" s="185">
        <f>S635*H635</f>
        <v>0</v>
      </c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R635" s="186" t="s">
        <v>937</v>
      </c>
      <c r="AT635" s="186" t="s">
        <v>132</v>
      </c>
      <c r="AU635" s="186" t="s">
        <v>82</v>
      </c>
      <c r="AY635" s="16" t="s">
        <v>130</v>
      </c>
      <c r="BE635" s="187">
        <f>IF(N635="základní",J635,0)</f>
        <v>20000</v>
      </c>
      <c r="BF635" s="187">
        <f>IF(N635="snížená",J635,0)</f>
        <v>0</v>
      </c>
      <c r="BG635" s="187">
        <f>IF(N635="zákl. přenesená",J635,0)</f>
        <v>0</v>
      </c>
      <c r="BH635" s="187">
        <f>IF(N635="sníž. přenesená",J635,0)</f>
        <v>0</v>
      </c>
      <c r="BI635" s="187">
        <f>IF(N635="nulová",J635,0)</f>
        <v>0</v>
      </c>
      <c r="BJ635" s="16" t="s">
        <v>80</v>
      </c>
      <c r="BK635" s="187">
        <f>ROUND(I635*H635,2)</f>
        <v>20000</v>
      </c>
      <c r="BL635" s="16" t="s">
        <v>937</v>
      </c>
      <c r="BM635" s="186" t="s">
        <v>949</v>
      </c>
    </row>
    <row r="636" spans="1:65" s="2" customFormat="1" ht="11.25">
      <c r="A636" s="30"/>
      <c r="B636" s="31"/>
      <c r="C636" s="32"/>
      <c r="D636" s="188" t="s">
        <v>139</v>
      </c>
      <c r="E636" s="32"/>
      <c r="F636" s="189" t="s">
        <v>947</v>
      </c>
      <c r="G636" s="32"/>
      <c r="H636" s="32"/>
      <c r="I636" s="32"/>
      <c r="J636" s="32"/>
      <c r="K636" s="32"/>
      <c r="L636" s="35"/>
      <c r="M636" s="190"/>
      <c r="N636" s="191"/>
      <c r="O636" s="67"/>
      <c r="P636" s="67"/>
      <c r="Q636" s="67"/>
      <c r="R636" s="67"/>
      <c r="S636" s="67"/>
      <c r="T636" s="68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T636" s="16" t="s">
        <v>139</v>
      </c>
      <c r="AU636" s="16" t="s">
        <v>82</v>
      </c>
    </row>
    <row r="637" spans="1:65" s="13" customFormat="1" ht="11.25">
      <c r="B637" s="192"/>
      <c r="C637" s="193"/>
      <c r="D637" s="188" t="s">
        <v>141</v>
      </c>
      <c r="E637" s="194" t="s">
        <v>1</v>
      </c>
      <c r="F637" s="195" t="s">
        <v>137</v>
      </c>
      <c r="G637" s="193"/>
      <c r="H637" s="196">
        <v>4</v>
      </c>
      <c r="I637" s="193"/>
      <c r="J637" s="193"/>
      <c r="K637" s="193"/>
      <c r="L637" s="197"/>
      <c r="M637" s="198"/>
      <c r="N637" s="199"/>
      <c r="O637" s="199"/>
      <c r="P637" s="199"/>
      <c r="Q637" s="199"/>
      <c r="R637" s="199"/>
      <c r="S637" s="199"/>
      <c r="T637" s="200"/>
      <c r="AT637" s="201" t="s">
        <v>141</v>
      </c>
      <c r="AU637" s="201" t="s">
        <v>82</v>
      </c>
      <c r="AV637" s="13" t="s">
        <v>82</v>
      </c>
      <c r="AW637" s="13" t="s">
        <v>32</v>
      </c>
      <c r="AX637" s="13" t="s">
        <v>80</v>
      </c>
      <c r="AY637" s="201" t="s">
        <v>130</v>
      </c>
    </row>
    <row r="638" spans="1:65" s="12" customFormat="1" ht="22.9" customHeight="1">
      <c r="B638" s="161"/>
      <c r="C638" s="162"/>
      <c r="D638" s="163" t="s">
        <v>74</v>
      </c>
      <c r="E638" s="174" t="s">
        <v>950</v>
      </c>
      <c r="F638" s="174" t="s">
        <v>951</v>
      </c>
      <c r="G638" s="162"/>
      <c r="H638" s="162"/>
      <c r="I638" s="162"/>
      <c r="J638" s="175">
        <f>BK638</f>
        <v>50000</v>
      </c>
      <c r="K638" s="162"/>
      <c r="L638" s="166"/>
      <c r="M638" s="167"/>
      <c r="N638" s="168"/>
      <c r="O638" s="168"/>
      <c r="P638" s="169">
        <f>SUM(P639:P647)</f>
        <v>0</v>
      </c>
      <c r="Q638" s="168"/>
      <c r="R638" s="169">
        <f>SUM(R639:R647)</f>
        <v>0</v>
      </c>
      <c r="S638" s="168"/>
      <c r="T638" s="170">
        <f>SUM(T639:T647)</f>
        <v>0</v>
      </c>
      <c r="AR638" s="171" t="s">
        <v>157</v>
      </c>
      <c r="AT638" s="172" t="s">
        <v>74</v>
      </c>
      <c r="AU638" s="172" t="s">
        <v>80</v>
      </c>
      <c r="AY638" s="171" t="s">
        <v>130</v>
      </c>
      <c r="BK638" s="173">
        <f>SUM(BK639:BK647)</f>
        <v>50000</v>
      </c>
    </row>
    <row r="639" spans="1:65" s="2" customFormat="1" ht="16.5" customHeight="1">
      <c r="A639" s="30"/>
      <c r="B639" s="31"/>
      <c r="C639" s="176" t="s">
        <v>952</v>
      </c>
      <c r="D639" s="176" t="s">
        <v>132</v>
      </c>
      <c r="E639" s="177" t="s">
        <v>953</v>
      </c>
      <c r="F639" s="178" t="s">
        <v>951</v>
      </c>
      <c r="G639" s="179" t="s">
        <v>927</v>
      </c>
      <c r="H639" s="180">
        <v>1</v>
      </c>
      <c r="I639" s="181">
        <v>10000</v>
      </c>
      <c r="J639" s="181">
        <f>ROUND(I639*H639,2)</f>
        <v>10000</v>
      </c>
      <c r="K639" s="178" t="s">
        <v>390</v>
      </c>
      <c r="L639" s="35"/>
      <c r="M639" s="182" t="s">
        <v>1</v>
      </c>
      <c r="N639" s="183" t="s">
        <v>40</v>
      </c>
      <c r="O639" s="184">
        <v>0</v>
      </c>
      <c r="P639" s="184">
        <f>O639*H639</f>
        <v>0</v>
      </c>
      <c r="Q639" s="184">
        <v>0</v>
      </c>
      <c r="R639" s="184">
        <f>Q639*H639</f>
        <v>0</v>
      </c>
      <c r="S639" s="184">
        <v>0</v>
      </c>
      <c r="T639" s="185">
        <f>S639*H639</f>
        <v>0</v>
      </c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R639" s="186" t="s">
        <v>937</v>
      </c>
      <c r="AT639" s="186" t="s">
        <v>132</v>
      </c>
      <c r="AU639" s="186" t="s">
        <v>82</v>
      </c>
      <c r="AY639" s="16" t="s">
        <v>130</v>
      </c>
      <c r="BE639" s="187">
        <f>IF(N639="základní",J639,0)</f>
        <v>10000</v>
      </c>
      <c r="BF639" s="187">
        <f>IF(N639="snížená",J639,0)</f>
        <v>0</v>
      </c>
      <c r="BG639" s="187">
        <f>IF(N639="zákl. přenesená",J639,0)</f>
        <v>0</v>
      </c>
      <c r="BH639" s="187">
        <f>IF(N639="sníž. přenesená",J639,0)</f>
        <v>0</v>
      </c>
      <c r="BI639" s="187">
        <f>IF(N639="nulová",J639,0)</f>
        <v>0</v>
      </c>
      <c r="BJ639" s="16" t="s">
        <v>80</v>
      </c>
      <c r="BK639" s="187">
        <f>ROUND(I639*H639,2)</f>
        <v>10000</v>
      </c>
      <c r="BL639" s="16" t="s">
        <v>937</v>
      </c>
      <c r="BM639" s="186" t="s">
        <v>954</v>
      </c>
    </row>
    <row r="640" spans="1:65" s="2" customFormat="1" ht="11.25">
      <c r="A640" s="30"/>
      <c r="B640" s="31"/>
      <c r="C640" s="32"/>
      <c r="D640" s="188" t="s">
        <v>139</v>
      </c>
      <c r="E640" s="32"/>
      <c r="F640" s="189" t="s">
        <v>955</v>
      </c>
      <c r="G640" s="32"/>
      <c r="H640" s="32"/>
      <c r="I640" s="32"/>
      <c r="J640" s="32"/>
      <c r="K640" s="32"/>
      <c r="L640" s="35"/>
      <c r="M640" s="190"/>
      <c r="N640" s="191"/>
      <c r="O640" s="67"/>
      <c r="P640" s="67"/>
      <c r="Q640" s="67"/>
      <c r="R640" s="67"/>
      <c r="S640" s="67"/>
      <c r="T640" s="68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T640" s="16" t="s">
        <v>139</v>
      </c>
      <c r="AU640" s="16" t="s">
        <v>82</v>
      </c>
    </row>
    <row r="641" spans="1:65" s="13" customFormat="1" ht="11.25">
      <c r="B641" s="192"/>
      <c r="C641" s="193"/>
      <c r="D641" s="188" t="s">
        <v>141</v>
      </c>
      <c r="E641" s="194" t="s">
        <v>1</v>
      </c>
      <c r="F641" s="195" t="s">
        <v>80</v>
      </c>
      <c r="G641" s="193"/>
      <c r="H641" s="196">
        <v>1</v>
      </c>
      <c r="I641" s="193"/>
      <c r="J641" s="193"/>
      <c r="K641" s="193"/>
      <c r="L641" s="197"/>
      <c r="M641" s="198"/>
      <c r="N641" s="199"/>
      <c r="O641" s="199"/>
      <c r="P641" s="199"/>
      <c r="Q641" s="199"/>
      <c r="R641" s="199"/>
      <c r="S641" s="199"/>
      <c r="T641" s="200"/>
      <c r="AT641" s="201" t="s">
        <v>141</v>
      </c>
      <c r="AU641" s="201" t="s">
        <v>82</v>
      </c>
      <c r="AV641" s="13" t="s">
        <v>82</v>
      </c>
      <c r="AW641" s="13" t="s">
        <v>32</v>
      </c>
      <c r="AX641" s="13" t="s">
        <v>80</v>
      </c>
      <c r="AY641" s="201" t="s">
        <v>130</v>
      </c>
    </row>
    <row r="642" spans="1:65" s="2" customFormat="1" ht="16.5" customHeight="1">
      <c r="A642" s="30"/>
      <c r="B642" s="31"/>
      <c r="C642" s="176" t="s">
        <v>956</v>
      </c>
      <c r="D642" s="176" t="s">
        <v>132</v>
      </c>
      <c r="E642" s="177" t="s">
        <v>957</v>
      </c>
      <c r="F642" s="178" t="s">
        <v>958</v>
      </c>
      <c r="G642" s="179" t="s">
        <v>927</v>
      </c>
      <c r="H642" s="180">
        <v>1</v>
      </c>
      <c r="I642" s="181">
        <v>20000</v>
      </c>
      <c r="J642" s="181">
        <f>ROUND(I642*H642,2)</f>
        <v>20000</v>
      </c>
      <c r="K642" s="178" t="s">
        <v>390</v>
      </c>
      <c r="L642" s="35"/>
      <c r="M642" s="182" t="s">
        <v>1</v>
      </c>
      <c r="N642" s="183" t="s">
        <v>40</v>
      </c>
      <c r="O642" s="184">
        <v>0</v>
      </c>
      <c r="P642" s="184">
        <f>O642*H642</f>
        <v>0</v>
      </c>
      <c r="Q642" s="184">
        <v>0</v>
      </c>
      <c r="R642" s="184">
        <f>Q642*H642</f>
        <v>0</v>
      </c>
      <c r="S642" s="184">
        <v>0</v>
      </c>
      <c r="T642" s="185">
        <f>S642*H642</f>
        <v>0</v>
      </c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R642" s="186" t="s">
        <v>937</v>
      </c>
      <c r="AT642" s="186" t="s">
        <v>132</v>
      </c>
      <c r="AU642" s="186" t="s">
        <v>82</v>
      </c>
      <c r="AY642" s="16" t="s">
        <v>130</v>
      </c>
      <c r="BE642" s="187">
        <f>IF(N642="základní",J642,0)</f>
        <v>20000</v>
      </c>
      <c r="BF642" s="187">
        <f>IF(N642="snížená",J642,0)</f>
        <v>0</v>
      </c>
      <c r="BG642" s="187">
        <f>IF(N642="zákl. přenesená",J642,0)</f>
        <v>0</v>
      </c>
      <c r="BH642" s="187">
        <f>IF(N642="sníž. přenesená",J642,0)</f>
        <v>0</v>
      </c>
      <c r="BI642" s="187">
        <f>IF(N642="nulová",J642,0)</f>
        <v>0</v>
      </c>
      <c r="BJ642" s="16" t="s">
        <v>80</v>
      </c>
      <c r="BK642" s="187">
        <f>ROUND(I642*H642,2)</f>
        <v>20000</v>
      </c>
      <c r="BL642" s="16" t="s">
        <v>937</v>
      </c>
      <c r="BM642" s="186" t="s">
        <v>959</v>
      </c>
    </row>
    <row r="643" spans="1:65" s="2" customFormat="1" ht="11.25">
      <c r="A643" s="30"/>
      <c r="B643" s="31"/>
      <c r="C643" s="32"/>
      <c r="D643" s="188" t="s">
        <v>139</v>
      </c>
      <c r="E643" s="32"/>
      <c r="F643" s="189" t="s">
        <v>960</v>
      </c>
      <c r="G643" s="32"/>
      <c r="H643" s="32"/>
      <c r="I643" s="32"/>
      <c r="J643" s="32"/>
      <c r="K643" s="32"/>
      <c r="L643" s="35"/>
      <c r="M643" s="190"/>
      <c r="N643" s="191"/>
      <c r="O643" s="67"/>
      <c r="P643" s="67"/>
      <c r="Q643" s="67"/>
      <c r="R643" s="67"/>
      <c r="S643" s="67"/>
      <c r="T643" s="68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T643" s="16" t="s">
        <v>139</v>
      </c>
      <c r="AU643" s="16" t="s">
        <v>82</v>
      </c>
    </row>
    <row r="644" spans="1:65" s="13" customFormat="1" ht="11.25">
      <c r="B644" s="192"/>
      <c r="C644" s="193"/>
      <c r="D644" s="188" t="s">
        <v>141</v>
      </c>
      <c r="E644" s="194" t="s">
        <v>1</v>
      </c>
      <c r="F644" s="195" t="s">
        <v>80</v>
      </c>
      <c r="G644" s="193"/>
      <c r="H644" s="196">
        <v>1</v>
      </c>
      <c r="I644" s="193"/>
      <c r="J644" s="193"/>
      <c r="K644" s="193"/>
      <c r="L644" s="197"/>
      <c r="M644" s="198"/>
      <c r="N644" s="199"/>
      <c r="O644" s="199"/>
      <c r="P644" s="199"/>
      <c r="Q644" s="199"/>
      <c r="R644" s="199"/>
      <c r="S644" s="199"/>
      <c r="T644" s="200"/>
      <c r="AT644" s="201" t="s">
        <v>141</v>
      </c>
      <c r="AU644" s="201" t="s">
        <v>82</v>
      </c>
      <c r="AV644" s="13" t="s">
        <v>82</v>
      </c>
      <c r="AW644" s="13" t="s">
        <v>32</v>
      </c>
      <c r="AX644" s="13" t="s">
        <v>80</v>
      </c>
      <c r="AY644" s="201" t="s">
        <v>130</v>
      </c>
    </row>
    <row r="645" spans="1:65" s="2" customFormat="1" ht="16.5" customHeight="1">
      <c r="A645" s="30"/>
      <c r="B645" s="31"/>
      <c r="C645" s="176" t="s">
        <v>961</v>
      </c>
      <c r="D645" s="176" t="s">
        <v>132</v>
      </c>
      <c r="E645" s="177" t="s">
        <v>957</v>
      </c>
      <c r="F645" s="178" t="s">
        <v>958</v>
      </c>
      <c r="G645" s="179" t="s">
        <v>927</v>
      </c>
      <c r="H645" s="180">
        <v>1</v>
      </c>
      <c r="I645" s="181">
        <v>20000</v>
      </c>
      <c r="J645" s="181">
        <f>ROUND(I645*H645,2)</f>
        <v>20000</v>
      </c>
      <c r="K645" s="178" t="s">
        <v>390</v>
      </c>
      <c r="L645" s="35"/>
      <c r="M645" s="182" t="s">
        <v>1</v>
      </c>
      <c r="N645" s="183" t="s">
        <v>40</v>
      </c>
      <c r="O645" s="184">
        <v>0</v>
      </c>
      <c r="P645" s="184">
        <f>O645*H645</f>
        <v>0</v>
      </c>
      <c r="Q645" s="184">
        <v>0</v>
      </c>
      <c r="R645" s="184">
        <f>Q645*H645</f>
        <v>0</v>
      </c>
      <c r="S645" s="184">
        <v>0</v>
      </c>
      <c r="T645" s="185">
        <f>S645*H645</f>
        <v>0</v>
      </c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R645" s="186" t="s">
        <v>937</v>
      </c>
      <c r="AT645" s="186" t="s">
        <v>132</v>
      </c>
      <c r="AU645" s="186" t="s">
        <v>82</v>
      </c>
      <c r="AY645" s="16" t="s">
        <v>130</v>
      </c>
      <c r="BE645" s="187">
        <f>IF(N645="základní",J645,0)</f>
        <v>20000</v>
      </c>
      <c r="BF645" s="187">
        <f>IF(N645="snížená",J645,0)</f>
        <v>0</v>
      </c>
      <c r="BG645" s="187">
        <f>IF(N645="zákl. přenesená",J645,0)</f>
        <v>0</v>
      </c>
      <c r="BH645" s="187">
        <f>IF(N645="sníž. přenesená",J645,0)</f>
        <v>0</v>
      </c>
      <c r="BI645" s="187">
        <f>IF(N645="nulová",J645,0)</f>
        <v>0</v>
      </c>
      <c r="BJ645" s="16" t="s">
        <v>80</v>
      </c>
      <c r="BK645" s="187">
        <f>ROUND(I645*H645,2)</f>
        <v>20000</v>
      </c>
      <c r="BL645" s="16" t="s">
        <v>937</v>
      </c>
      <c r="BM645" s="186" t="s">
        <v>962</v>
      </c>
    </row>
    <row r="646" spans="1:65" s="2" customFormat="1" ht="11.25">
      <c r="A646" s="30"/>
      <c r="B646" s="31"/>
      <c r="C646" s="32"/>
      <c r="D646" s="188" t="s">
        <v>139</v>
      </c>
      <c r="E646" s="32"/>
      <c r="F646" s="189" t="s">
        <v>960</v>
      </c>
      <c r="G646" s="32"/>
      <c r="H646" s="32"/>
      <c r="I646" s="32"/>
      <c r="J646" s="32"/>
      <c r="K646" s="32"/>
      <c r="L646" s="35"/>
      <c r="M646" s="190"/>
      <c r="N646" s="191"/>
      <c r="O646" s="67"/>
      <c r="P646" s="67"/>
      <c r="Q646" s="67"/>
      <c r="R646" s="67"/>
      <c r="S646" s="67"/>
      <c r="T646" s="68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T646" s="16" t="s">
        <v>139</v>
      </c>
      <c r="AU646" s="16" t="s">
        <v>82</v>
      </c>
    </row>
    <row r="647" spans="1:65" s="13" customFormat="1" ht="11.25">
      <c r="B647" s="192"/>
      <c r="C647" s="193"/>
      <c r="D647" s="188" t="s">
        <v>141</v>
      </c>
      <c r="E647" s="194" t="s">
        <v>1</v>
      </c>
      <c r="F647" s="195" t="s">
        <v>80</v>
      </c>
      <c r="G647" s="193"/>
      <c r="H647" s="196">
        <v>1</v>
      </c>
      <c r="I647" s="193"/>
      <c r="J647" s="193"/>
      <c r="K647" s="193"/>
      <c r="L647" s="197"/>
      <c r="M647" s="198"/>
      <c r="N647" s="199"/>
      <c r="O647" s="199"/>
      <c r="P647" s="199"/>
      <c r="Q647" s="199"/>
      <c r="R647" s="199"/>
      <c r="S647" s="199"/>
      <c r="T647" s="200"/>
      <c r="AT647" s="201" t="s">
        <v>141</v>
      </c>
      <c r="AU647" s="201" t="s">
        <v>82</v>
      </c>
      <c r="AV647" s="13" t="s">
        <v>82</v>
      </c>
      <c r="AW647" s="13" t="s">
        <v>32</v>
      </c>
      <c r="AX647" s="13" t="s">
        <v>80</v>
      </c>
      <c r="AY647" s="201" t="s">
        <v>130</v>
      </c>
    </row>
    <row r="648" spans="1:65" s="12" customFormat="1" ht="22.9" customHeight="1">
      <c r="B648" s="161"/>
      <c r="C648" s="162"/>
      <c r="D648" s="163" t="s">
        <v>74</v>
      </c>
      <c r="E648" s="174" t="s">
        <v>963</v>
      </c>
      <c r="F648" s="174" t="s">
        <v>964</v>
      </c>
      <c r="G648" s="162"/>
      <c r="H648" s="162"/>
      <c r="I648" s="162"/>
      <c r="J648" s="175">
        <f>BK648</f>
        <v>13000</v>
      </c>
      <c r="K648" s="162"/>
      <c r="L648" s="166"/>
      <c r="M648" s="167"/>
      <c r="N648" s="168"/>
      <c r="O648" s="168"/>
      <c r="P648" s="169">
        <f>SUM(P649:P654)</f>
        <v>0</v>
      </c>
      <c r="Q648" s="168"/>
      <c r="R648" s="169">
        <f>SUM(R649:R654)</f>
        <v>0</v>
      </c>
      <c r="S648" s="168"/>
      <c r="T648" s="170">
        <f>SUM(T649:T654)</f>
        <v>0</v>
      </c>
      <c r="AR648" s="171" t="s">
        <v>157</v>
      </c>
      <c r="AT648" s="172" t="s">
        <v>74</v>
      </c>
      <c r="AU648" s="172" t="s">
        <v>80</v>
      </c>
      <c r="AY648" s="171" t="s">
        <v>130</v>
      </c>
      <c r="BK648" s="173">
        <f>SUM(BK649:BK654)</f>
        <v>13000</v>
      </c>
    </row>
    <row r="649" spans="1:65" s="2" customFormat="1" ht="16.5" customHeight="1">
      <c r="A649" s="30"/>
      <c r="B649" s="31"/>
      <c r="C649" s="176" t="s">
        <v>965</v>
      </c>
      <c r="D649" s="176" t="s">
        <v>132</v>
      </c>
      <c r="E649" s="177" t="s">
        <v>966</v>
      </c>
      <c r="F649" s="178" t="s">
        <v>967</v>
      </c>
      <c r="G649" s="179" t="s">
        <v>927</v>
      </c>
      <c r="H649" s="180">
        <v>1</v>
      </c>
      <c r="I649" s="181">
        <v>3000</v>
      </c>
      <c r="J649" s="181">
        <f>ROUND(I649*H649,2)</f>
        <v>3000</v>
      </c>
      <c r="K649" s="178" t="s">
        <v>390</v>
      </c>
      <c r="L649" s="35"/>
      <c r="M649" s="182" t="s">
        <v>1</v>
      </c>
      <c r="N649" s="183" t="s">
        <v>40</v>
      </c>
      <c r="O649" s="184">
        <v>0</v>
      </c>
      <c r="P649" s="184">
        <f>O649*H649</f>
        <v>0</v>
      </c>
      <c r="Q649" s="184">
        <v>0</v>
      </c>
      <c r="R649" s="184">
        <f>Q649*H649</f>
        <v>0</v>
      </c>
      <c r="S649" s="184">
        <v>0</v>
      </c>
      <c r="T649" s="185">
        <f>S649*H649</f>
        <v>0</v>
      </c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R649" s="186" t="s">
        <v>937</v>
      </c>
      <c r="AT649" s="186" t="s">
        <v>132</v>
      </c>
      <c r="AU649" s="186" t="s">
        <v>82</v>
      </c>
      <c r="AY649" s="16" t="s">
        <v>130</v>
      </c>
      <c r="BE649" s="187">
        <f>IF(N649="základní",J649,0)</f>
        <v>3000</v>
      </c>
      <c r="BF649" s="187">
        <f>IF(N649="snížená",J649,0)</f>
        <v>0</v>
      </c>
      <c r="BG649" s="187">
        <f>IF(N649="zákl. přenesená",J649,0)</f>
        <v>0</v>
      </c>
      <c r="BH649" s="187">
        <f>IF(N649="sníž. přenesená",J649,0)</f>
        <v>0</v>
      </c>
      <c r="BI649" s="187">
        <f>IF(N649="nulová",J649,0)</f>
        <v>0</v>
      </c>
      <c r="BJ649" s="16" t="s">
        <v>80</v>
      </c>
      <c r="BK649" s="187">
        <f>ROUND(I649*H649,2)</f>
        <v>3000</v>
      </c>
      <c r="BL649" s="16" t="s">
        <v>937</v>
      </c>
      <c r="BM649" s="186" t="s">
        <v>968</v>
      </c>
    </row>
    <row r="650" spans="1:65" s="2" customFormat="1" ht="11.25">
      <c r="A650" s="30"/>
      <c r="B650" s="31"/>
      <c r="C650" s="32"/>
      <c r="D650" s="188" t="s">
        <v>139</v>
      </c>
      <c r="E650" s="32"/>
      <c r="F650" s="189" t="s">
        <v>969</v>
      </c>
      <c r="G650" s="32"/>
      <c r="H650" s="32"/>
      <c r="I650" s="32"/>
      <c r="J650" s="32"/>
      <c r="K650" s="32"/>
      <c r="L650" s="35"/>
      <c r="M650" s="190"/>
      <c r="N650" s="191"/>
      <c r="O650" s="67"/>
      <c r="P650" s="67"/>
      <c r="Q650" s="67"/>
      <c r="R650" s="67"/>
      <c r="S650" s="67"/>
      <c r="T650" s="68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T650" s="16" t="s">
        <v>139</v>
      </c>
      <c r="AU650" s="16" t="s">
        <v>82</v>
      </c>
    </row>
    <row r="651" spans="1:65" s="13" customFormat="1" ht="11.25">
      <c r="B651" s="192"/>
      <c r="C651" s="193"/>
      <c r="D651" s="188" t="s">
        <v>141</v>
      </c>
      <c r="E651" s="194" t="s">
        <v>1</v>
      </c>
      <c r="F651" s="195" t="s">
        <v>80</v>
      </c>
      <c r="G651" s="193"/>
      <c r="H651" s="196">
        <v>1</v>
      </c>
      <c r="I651" s="193"/>
      <c r="J651" s="193"/>
      <c r="K651" s="193"/>
      <c r="L651" s="197"/>
      <c r="M651" s="198"/>
      <c r="N651" s="199"/>
      <c r="O651" s="199"/>
      <c r="P651" s="199"/>
      <c r="Q651" s="199"/>
      <c r="R651" s="199"/>
      <c r="S651" s="199"/>
      <c r="T651" s="200"/>
      <c r="AT651" s="201" t="s">
        <v>141</v>
      </c>
      <c r="AU651" s="201" t="s">
        <v>82</v>
      </c>
      <c r="AV651" s="13" t="s">
        <v>82</v>
      </c>
      <c r="AW651" s="13" t="s">
        <v>32</v>
      </c>
      <c r="AX651" s="13" t="s">
        <v>80</v>
      </c>
      <c r="AY651" s="201" t="s">
        <v>130</v>
      </c>
    </row>
    <row r="652" spans="1:65" s="2" customFormat="1" ht="16.5" customHeight="1">
      <c r="A652" s="30"/>
      <c r="B652" s="31"/>
      <c r="C652" s="176" t="s">
        <v>970</v>
      </c>
      <c r="D652" s="176" t="s">
        <v>132</v>
      </c>
      <c r="E652" s="177" t="s">
        <v>971</v>
      </c>
      <c r="F652" s="178" t="s">
        <v>972</v>
      </c>
      <c r="G652" s="179" t="s">
        <v>927</v>
      </c>
      <c r="H652" s="180">
        <v>1</v>
      </c>
      <c r="I652" s="181">
        <v>10000</v>
      </c>
      <c r="J652" s="181">
        <f>ROUND(I652*H652,2)</f>
        <v>10000</v>
      </c>
      <c r="K652" s="178" t="s">
        <v>390</v>
      </c>
      <c r="L652" s="35"/>
      <c r="M652" s="182" t="s">
        <v>1</v>
      </c>
      <c r="N652" s="183" t="s">
        <v>40</v>
      </c>
      <c r="O652" s="184">
        <v>0</v>
      </c>
      <c r="P652" s="184">
        <f>O652*H652</f>
        <v>0</v>
      </c>
      <c r="Q652" s="184">
        <v>0</v>
      </c>
      <c r="R652" s="184">
        <f>Q652*H652</f>
        <v>0</v>
      </c>
      <c r="S652" s="184">
        <v>0</v>
      </c>
      <c r="T652" s="185">
        <f>S652*H652</f>
        <v>0</v>
      </c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R652" s="186" t="s">
        <v>937</v>
      </c>
      <c r="AT652" s="186" t="s">
        <v>132</v>
      </c>
      <c r="AU652" s="186" t="s">
        <v>82</v>
      </c>
      <c r="AY652" s="16" t="s">
        <v>130</v>
      </c>
      <c r="BE652" s="187">
        <f>IF(N652="základní",J652,0)</f>
        <v>10000</v>
      </c>
      <c r="BF652" s="187">
        <f>IF(N652="snížená",J652,0)</f>
        <v>0</v>
      </c>
      <c r="BG652" s="187">
        <f>IF(N652="zákl. přenesená",J652,0)</f>
        <v>0</v>
      </c>
      <c r="BH652" s="187">
        <f>IF(N652="sníž. přenesená",J652,0)</f>
        <v>0</v>
      </c>
      <c r="BI652" s="187">
        <f>IF(N652="nulová",J652,0)</f>
        <v>0</v>
      </c>
      <c r="BJ652" s="16" t="s">
        <v>80</v>
      </c>
      <c r="BK652" s="187">
        <f>ROUND(I652*H652,2)</f>
        <v>10000</v>
      </c>
      <c r="BL652" s="16" t="s">
        <v>937</v>
      </c>
      <c r="BM652" s="186" t="s">
        <v>973</v>
      </c>
    </row>
    <row r="653" spans="1:65" s="2" customFormat="1" ht="11.25">
      <c r="A653" s="30"/>
      <c r="B653" s="31"/>
      <c r="C653" s="32"/>
      <c r="D653" s="188" t="s">
        <v>139</v>
      </c>
      <c r="E653" s="32"/>
      <c r="F653" s="189" t="s">
        <v>969</v>
      </c>
      <c r="G653" s="32"/>
      <c r="H653" s="32"/>
      <c r="I653" s="32"/>
      <c r="J653" s="32"/>
      <c r="K653" s="32"/>
      <c r="L653" s="35"/>
      <c r="M653" s="190"/>
      <c r="N653" s="191"/>
      <c r="O653" s="67"/>
      <c r="P653" s="67"/>
      <c r="Q653" s="67"/>
      <c r="R653" s="67"/>
      <c r="S653" s="67"/>
      <c r="T653" s="68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T653" s="16" t="s">
        <v>139</v>
      </c>
      <c r="AU653" s="16" t="s">
        <v>82</v>
      </c>
    </row>
    <row r="654" spans="1:65" s="13" customFormat="1" ht="11.25">
      <c r="B654" s="192"/>
      <c r="C654" s="193"/>
      <c r="D654" s="188" t="s">
        <v>141</v>
      </c>
      <c r="E654" s="194" t="s">
        <v>1</v>
      </c>
      <c r="F654" s="195" t="s">
        <v>80</v>
      </c>
      <c r="G654" s="193"/>
      <c r="H654" s="196">
        <v>1</v>
      </c>
      <c r="I654" s="193"/>
      <c r="J654" s="193"/>
      <c r="K654" s="193"/>
      <c r="L654" s="197"/>
      <c r="M654" s="198"/>
      <c r="N654" s="199"/>
      <c r="O654" s="199"/>
      <c r="P654" s="199"/>
      <c r="Q654" s="199"/>
      <c r="R654" s="199"/>
      <c r="S654" s="199"/>
      <c r="T654" s="200"/>
      <c r="AT654" s="201" t="s">
        <v>141</v>
      </c>
      <c r="AU654" s="201" t="s">
        <v>82</v>
      </c>
      <c r="AV654" s="13" t="s">
        <v>82</v>
      </c>
      <c r="AW654" s="13" t="s">
        <v>32</v>
      </c>
      <c r="AX654" s="13" t="s">
        <v>80</v>
      </c>
      <c r="AY654" s="201" t="s">
        <v>130</v>
      </c>
    </row>
    <row r="655" spans="1:65" s="12" customFormat="1" ht="22.9" customHeight="1">
      <c r="B655" s="161"/>
      <c r="C655" s="162"/>
      <c r="D655" s="163" t="s">
        <v>74</v>
      </c>
      <c r="E655" s="174" t="s">
        <v>974</v>
      </c>
      <c r="F655" s="174" t="s">
        <v>975</v>
      </c>
      <c r="G655" s="162"/>
      <c r="H655" s="162"/>
      <c r="I655" s="162"/>
      <c r="J655" s="175">
        <f>BK655</f>
        <v>10000</v>
      </c>
      <c r="K655" s="162"/>
      <c r="L655" s="166"/>
      <c r="M655" s="167"/>
      <c r="N655" s="168"/>
      <c r="O655" s="168"/>
      <c r="P655" s="169">
        <f>SUM(P656:P658)</f>
        <v>0</v>
      </c>
      <c r="Q655" s="168"/>
      <c r="R655" s="169">
        <f>SUM(R656:R658)</f>
        <v>0</v>
      </c>
      <c r="S655" s="168"/>
      <c r="T655" s="170">
        <f>SUM(T656:T658)</f>
        <v>0</v>
      </c>
      <c r="AR655" s="171" t="s">
        <v>157</v>
      </c>
      <c r="AT655" s="172" t="s">
        <v>74</v>
      </c>
      <c r="AU655" s="172" t="s">
        <v>80</v>
      </c>
      <c r="AY655" s="171" t="s">
        <v>130</v>
      </c>
      <c r="BK655" s="173">
        <f>SUM(BK656:BK658)</f>
        <v>10000</v>
      </c>
    </row>
    <row r="656" spans="1:65" s="2" customFormat="1" ht="16.5" customHeight="1">
      <c r="A656" s="30"/>
      <c r="B656" s="31"/>
      <c r="C656" s="176" t="s">
        <v>976</v>
      </c>
      <c r="D656" s="176" t="s">
        <v>132</v>
      </c>
      <c r="E656" s="177" t="s">
        <v>977</v>
      </c>
      <c r="F656" s="178" t="s">
        <v>978</v>
      </c>
      <c r="G656" s="179" t="s">
        <v>927</v>
      </c>
      <c r="H656" s="180">
        <v>1</v>
      </c>
      <c r="I656" s="181">
        <v>10000</v>
      </c>
      <c r="J656" s="181">
        <f>ROUND(I656*H656,2)</f>
        <v>10000</v>
      </c>
      <c r="K656" s="178" t="s">
        <v>390</v>
      </c>
      <c r="L656" s="35"/>
      <c r="M656" s="182" t="s">
        <v>1</v>
      </c>
      <c r="N656" s="183" t="s">
        <v>40</v>
      </c>
      <c r="O656" s="184">
        <v>0</v>
      </c>
      <c r="P656" s="184">
        <f>O656*H656</f>
        <v>0</v>
      </c>
      <c r="Q656" s="184">
        <v>0</v>
      </c>
      <c r="R656" s="184">
        <f>Q656*H656</f>
        <v>0</v>
      </c>
      <c r="S656" s="184">
        <v>0</v>
      </c>
      <c r="T656" s="185">
        <f>S656*H656</f>
        <v>0</v>
      </c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R656" s="186" t="s">
        <v>937</v>
      </c>
      <c r="AT656" s="186" t="s">
        <v>132</v>
      </c>
      <c r="AU656" s="186" t="s">
        <v>82</v>
      </c>
      <c r="AY656" s="16" t="s">
        <v>130</v>
      </c>
      <c r="BE656" s="187">
        <f>IF(N656="základní",J656,0)</f>
        <v>10000</v>
      </c>
      <c r="BF656" s="187">
        <f>IF(N656="snížená",J656,0)</f>
        <v>0</v>
      </c>
      <c r="BG656" s="187">
        <f>IF(N656="zákl. přenesená",J656,0)</f>
        <v>0</v>
      </c>
      <c r="BH656" s="187">
        <f>IF(N656="sníž. přenesená",J656,0)</f>
        <v>0</v>
      </c>
      <c r="BI656" s="187">
        <f>IF(N656="nulová",J656,0)</f>
        <v>0</v>
      </c>
      <c r="BJ656" s="16" t="s">
        <v>80</v>
      </c>
      <c r="BK656" s="187">
        <f>ROUND(I656*H656,2)</f>
        <v>10000</v>
      </c>
      <c r="BL656" s="16" t="s">
        <v>937</v>
      </c>
      <c r="BM656" s="186" t="s">
        <v>979</v>
      </c>
    </row>
    <row r="657" spans="1:65" s="2" customFormat="1" ht="11.25">
      <c r="A657" s="30"/>
      <c r="B657" s="31"/>
      <c r="C657" s="32"/>
      <c r="D657" s="188" t="s">
        <v>139</v>
      </c>
      <c r="E657" s="32"/>
      <c r="F657" s="189" t="s">
        <v>978</v>
      </c>
      <c r="G657" s="32"/>
      <c r="H657" s="32"/>
      <c r="I657" s="32"/>
      <c r="J657" s="32"/>
      <c r="K657" s="32"/>
      <c r="L657" s="35"/>
      <c r="M657" s="190"/>
      <c r="N657" s="191"/>
      <c r="O657" s="67"/>
      <c r="P657" s="67"/>
      <c r="Q657" s="67"/>
      <c r="R657" s="67"/>
      <c r="S657" s="67"/>
      <c r="T657" s="68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T657" s="16" t="s">
        <v>139</v>
      </c>
      <c r="AU657" s="16" t="s">
        <v>82</v>
      </c>
    </row>
    <row r="658" spans="1:65" s="13" customFormat="1" ht="11.25">
      <c r="B658" s="192"/>
      <c r="C658" s="193"/>
      <c r="D658" s="188" t="s">
        <v>141</v>
      </c>
      <c r="E658" s="194" t="s">
        <v>1</v>
      </c>
      <c r="F658" s="195" t="s">
        <v>80</v>
      </c>
      <c r="G658" s="193"/>
      <c r="H658" s="196">
        <v>1</v>
      </c>
      <c r="I658" s="193"/>
      <c r="J658" s="193"/>
      <c r="K658" s="193"/>
      <c r="L658" s="197"/>
      <c r="M658" s="198"/>
      <c r="N658" s="199"/>
      <c r="O658" s="199"/>
      <c r="P658" s="199"/>
      <c r="Q658" s="199"/>
      <c r="R658" s="199"/>
      <c r="S658" s="199"/>
      <c r="T658" s="200"/>
      <c r="AT658" s="201" t="s">
        <v>141</v>
      </c>
      <c r="AU658" s="201" t="s">
        <v>82</v>
      </c>
      <c r="AV658" s="13" t="s">
        <v>82</v>
      </c>
      <c r="AW658" s="13" t="s">
        <v>32</v>
      </c>
      <c r="AX658" s="13" t="s">
        <v>80</v>
      </c>
      <c r="AY658" s="201" t="s">
        <v>130</v>
      </c>
    </row>
    <row r="659" spans="1:65" s="12" customFormat="1" ht="22.9" customHeight="1">
      <c r="B659" s="161"/>
      <c r="C659" s="162"/>
      <c r="D659" s="163" t="s">
        <v>74</v>
      </c>
      <c r="E659" s="174" t="s">
        <v>980</v>
      </c>
      <c r="F659" s="174" t="s">
        <v>981</v>
      </c>
      <c r="G659" s="162"/>
      <c r="H659" s="162"/>
      <c r="I659" s="162"/>
      <c r="J659" s="175">
        <f>BK659</f>
        <v>5000</v>
      </c>
      <c r="K659" s="162"/>
      <c r="L659" s="166"/>
      <c r="M659" s="167"/>
      <c r="N659" s="168"/>
      <c r="O659" s="168"/>
      <c r="P659" s="169">
        <f>SUM(P660:P662)</f>
        <v>0</v>
      </c>
      <c r="Q659" s="168"/>
      <c r="R659" s="169">
        <f>SUM(R660:R662)</f>
        <v>0</v>
      </c>
      <c r="S659" s="168"/>
      <c r="T659" s="170">
        <f>SUM(T660:T662)</f>
        <v>0</v>
      </c>
      <c r="AR659" s="171" t="s">
        <v>157</v>
      </c>
      <c r="AT659" s="172" t="s">
        <v>74</v>
      </c>
      <c r="AU659" s="172" t="s">
        <v>80</v>
      </c>
      <c r="AY659" s="171" t="s">
        <v>130</v>
      </c>
      <c r="BK659" s="173">
        <f>SUM(BK660:BK662)</f>
        <v>5000</v>
      </c>
    </row>
    <row r="660" spans="1:65" s="2" customFormat="1" ht="16.5" customHeight="1">
      <c r="A660" s="30"/>
      <c r="B660" s="31"/>
      <c r="C660" s="176" t="s">
        <v>982</v>
      </c>
      <c r="D660" s="176" t="s">
        <v>132</v>
      </c>
      <c r="E660" s="177" t="s">
        <v>983</v>
      </c>
      <c r="F660" s="178" t="s">
        <v>984</v>
      </c>
      <c r="G660" s="179" t="s">
        <v>927</v>
      </c>
      <c r="H660" s="180">
        <v>1</v>
      </c>
      <c r="I660" s="181">
        <v>5000</v>
      </c>
      <c r="J660" s="181">
        <f>ROUND(I660*H660,2)</f>
        <v>5000</v>
      </c>
      <c r="K660" s="178" t="s">
        <v>390</v>
      </c>
      <c r="L660" s="35"/>
      <c r="M660" s="182" t="s">
        <v>1</v>
      </c>
      <c r="N660" s="183" t="s">
        <v>40</v>
      </c>
      <c r="O660" s="184">
        <v>0</v>
      </c>
      <c r="P660" s="184">
        <f>O660*H660</f>
        <v>0</v>
      </c>
      <c r="Q660" s="184">
        <v>0</v>
      </c>
      <c r="R660" s="184">
        <f>Q660*H660</f>
        <v>0</v>
      </c>
      <c r="S660" s="184">
        <v>0</v>
      </c>
      <c r="T660" s="185">
        <f>S660*H660</f>
        <v>0</v>
      </c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R660" s="186" t="s">
        <v>937</v>
      </c>
      <c r="AT660" s="186" t="s">
        <v>132</v>
      </c>
      <c r="AU660" s="186" t="s">
        <v>82</v>
      </c>
      <c r="AY660" s="16" t="s">
        <v>130</v>
      </c>
      <c r="BE660" s="187">
        <f>IF(N660="základní",J660,0)</f>
        <v>5000</v>
      </c>
      <c r="BF660" s="187">
        <f>IF(N660="snížená",J660,0)</f>
        <v>0</v>
      </c>
      <c r="BG660" s="187">
        <f>IF(N660="zákl. přenesená",J660,0)</f>
        <v>0</v>
      </c>
      <c r="BH660" s="187">
        <f>IF(N660="sníž. přenesená",J660,0)</f>
        <v>0</v>
      </c>
      <c r="BI660" s="187">
        <f>IF(N660="nulová",J660,0)</f>
        <v>0</v>
      </c>
      <c r="BJ660" s="16" t="s">
        <v>80</v>
      </c>
      <c r="BK660" s="187">
        <f>ROUND(I660*H660,2)</f>
        <v>5000</v>
      </c>
      <c r="BL660" s="16" t="s">
        <v>937</v>
      </c>
      <c r="BM660" s="186" t="s">
        <v>985</v>
      </c>
    </row>
    <row r="661" spans="1:65" s="2" customFormat="1" ht="11.25">
      <c r="A661" s="30"/>
      <c r="B661" s="31"/>
      <c r="C661" s="32"/>
      <c r="D661" s="188" t="s">
        <v>139</v>
      </c>
      <c r="E661" s="32"/>
      <c r="F661" s="189" t="s">
        <v>984</v>
      </c>
      <c r="G661" s="32"/>
      <c r="H661" s="32"/>
      <c r="I661" s="32"/>
      <c r="J661" s="32"/>
      <c r="K661" s="32"/>
      <c r="L661" s="35"/>
      <c r="M661" s="190"/>
      <c r="N661" s="191"/>
      <c r="O661" s="67"/>
      <c r="P661" s="67"/>
      <c r="Q661" s="67"/>
      <c r="R661" s="67"/>
      <c r="S661" s="67"/>
      <c r="T661" s="68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T661" s="16" t="s">
        <v>139</v>
      </c>
      <c r="AU661" s="16" t="s">
        <v>82</v>
      </c>
    </row>
    <row r="662" spans="1:65" s="13" customFormat="1" ht="11.25">
      <c r="B662" s="192"/>
      <c r="C662" s="193"/>
      <c r="D662" s="188" t="s">
        <v>141</v>
      </c>
      <c r="E662" s="194" t="s">
        <v>1</v>
      </c>
      <c r="F662" s="195" t="s">
        <v>80</v>
      </c>
      <c r="G662" s="193"/>
      <c r="H662" s="196">
        <v>1</v>
      </c>
      <c r="I662" s="193"/>
      <c r="J662" s="193"/>
      <c r="K662" s="193"/>
      <c r="L662" s="197"/>
      <c r="M662" s="221"/>
      <c r="N662" s="222"/>
      <c r="O662" s="222"/>
      <c r="P662" s="222"/>
      <c r="Q662" s="222"/>
      <c r="R662" s="222"/>
      <c r="S662" s="222"/>
      <c r="T662" s="223"/>
      <c r="AT662" s="201" t="s">
        <v>141</v>
      </c>
      <c r="AU662" s="201" t="s">
        <v>82</v>
      </c>
      <c r="AV662" s="13" t="s">
        <v>82</v>
      </c>
      <c r="AW662" s="13" t="s">
        <v>32</v>
      </c>
      <c r="AX662" s="13" t="s">
        <v>80</v>
      </c>
      <c r="AY662" s="201" t="s">
        <v>130</v>
      </c>
    </row>
    <row r="663" spans="1:65" s="2" customFormat="1" ht="6.95" customHeight="1">
      <c r="A663" s="30"/>
      <c r="B663" s="50"/>
      <c r="C663" s="51"/>
      <c r="D663" s="51"/>
      <c r="E663" s="51"/>
      <c r="F663" s="51"/>
      <c r="G663" s="51"/>
      <c r="H663" s="51"/>
      <c r="I663" s="51"/>
      <c r="J663" s="51"/>
      <c r="K663" s="51"/>
      <c r="L663" s="35"/>
      <c r="M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</row>
  </sheetData>
  <sheetProtection algorithmName="SHA-512" hashValue="dDiagtIiH6lUAgAyL/BKh1vUIxev7BxWTqDgcULzsp2QejH5jBBCM8LvdQXSX9q6pBxvTs94cOsKDHUsdriE1A==" saltValue="S85SYd4yxsyZ6ty5UHQyTIPEonb/yeS4n9zfz+x+uxzqwSh/fRlbsMRhKY6XrYhvlhfvKfN310VDYQYvlRpSLA==" spinCount="100000" sheet="1" objects="1" scenarios="1" formatColumns="0" formatRows="0" autoFilter="0"/>
  <autoFilter ref="C137:K662"/>
  <mergeCells count="6">
    <mergeCell ref="L2:V2"/>
    <mergeCell ref="E7:H7"/>
    <mergeCell ref="E16:H16"/>
    <mergeCell ref="E25:H25"/>
    <mergeCell ref="E85:H85"/>
    <mergeCell ref="E130:H13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054-2 - Zokruhování vodov...</vt:lpstr>
      <vt:lpstr>'054-2 - Zokruhování vodov...'!Názvy_tisku</vt:lpstr>
      <vt:lpstr>'Rekapitulace stavby'!Názvy_tisku</vt:lpstr>
      <vt:lpstr>'054-2 - Zokruhování vodov...'!Oblast_tisku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Nemecek Nemecek</dc:creator>
  <cp:lastModifiedBy>Farkasova Lenka</cp:lastModifiedBy>
  <cp:lastPrinted>2021-11-19T05:48:06Z</cp:lastPrinted>
  <dcterms:created xsi:type="dcterms:W3CDTF">2021-11-19T05:32:28Z</dcterms:created>
  <dcterms:modified xsi:type="dcterms:W3CDTF">2021-11-19T05:49:31Z</dcterms:modified>
</cp:coreProperties>
</file>