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Rekapitulace stavby" sheetId="1" r:id="rId1"/>
    <sheet name="SO 000 - VRN" sheetId="2" r:id="rId2"/>
    <sheet name="SO101 - Komunikace" sheetId="3" r:id="rId3"/>
    <sheet name="SO301 - Vodovodní řad V1 ..." sheetId="4" r:id="rId4"/>
    <sheet name="SO302 - Vodovodní řad V1 ..." sheetId="5" r:id="rId5"/>
    <sheet name="SO303 - Vodovodní řad V2" sheetId="6" r:id="rId6"/>
    <sheet name="SO304 - Vodovodní přípojk..." sheetId="7" r:id="rId7"/>
    <sheet name="SO305 - Vodovodní přípojk..." sheetId="8" r:id="rId8"/>
    <sheet name="SO306 - Spojná kanalizačn..." sheetId="9" r:id="rId9"/>
    <sheet name="SO307 - Oprava kanalizačn..." sheetId="10" r:id="rId10"/>
  </sheets>
  <definedNames>
    <definedName name="_xlnm._FilterDatabase" localSheetId="1" hidden="1">'SO 000 - VRN'!$C$116:$K$136</definedName>
    <definedName name="_xlnm._FilterDatabase" localSheetId="2" hidden="1">'SO101 - Komunikace'!$C$122:$K$268</definedName>
    <definedName name="_xlnm._FilterDatabase" localSheetId="3" hidden="1">'SO301 - Vodovodní řad V1 ...'!$C$121:$K$349</definedName>
    <definedName name="_xlnm._FilterDatabase" localSheetId="4" hidden="1">'SO302 - Vodovodní řad V1 ...'!$C$121:$K$353</definedName>
    <definedName name="_xlnm._FilterDatabase" localSheetId="5" hidden="1">'SO303 - Vodovodní řad V2'!$C$121:$K$328</definedName>
    <definedName name="_xlnm._FilterDatabase" localSheetId="6" hidden="1">'SO304 - Vodovodní přípojk...'!$C$122:$K$268</definedName>
    <definedName name="_xlnm._FilterDatabase" localSheetId="7" hidden="1">'SO305 - Vodovodní přípojk...'!$C$122:$K$268</definedName>
    <definedName name="_xlnm._FilterDatabase" localSheetId="8" hidden="1">'SO306 - Spojná kanalizačn...'!$C$124:$K$311</definedName>
    <definedName name="_xlnm._FilterDatabase" localSheetId="9" hidden="1">'SO307 - Oprava kanalizačn...'!$C$123:$K$303</definedName>
    <definedName name="_xlnm.Print_Titles" localSheetId="0">'Rekapitulace stavby'!$92:$92</definedName>
    <definedName name="_xlnm.Print_Titles" localSheetId="1">'SO 000 - VRN'!$116:$116</definedName>
    <definedName name="_xlnm.Print_Titles" localSheetId="2">'SO101 - Komunikace'!$122:$122</definedName>
    <definedName name="_xlnm.Print_Titles" localSheetId="3">'SO301 - Vodovodní řad V1 ...'!$121:$121</definedName>
    <definedName name="_xlnm.Print_Titles" localSheetId="4">'SO302 - Vodovodní řad V1 ...'!$121:$121</definedName>
    <definedName name="_xlnm.Print_Titles" localSheetId="5">'SO303 - Vodovodní řad V2'!$121:$121</definedName>
    <definedName name="_xlnm.Print_Titles" localSheetId="6">'SO304 - Vodovodní přípojk...'!$122:$122</definedName>
    <definedName name="_xlnm.Print_Titles" localSheetId="7">'SO305 - Vodovodní přípojk...'!$122:$122</definedName>
    <definedName name="_xlnm.Print_Titles" localSheetId="8">'SO306 - Spojná kanalizačn...'!$124:$124</definedName>
    <definedName name="_xlnm.Print_Titles" localSheetId="9">'SO307 - Oprava kanalizačn...'!$123:$123</definedName>
    <definedName name="_xlnm.Print_Area" localSheetId="0">'Rekapitulace stavby'!$D$4:$AO$76,'Rekapitulace stavby'!$C$82:$AQ$104</definedName>
    <definedName name="_xlnm.Print_Area" localSheetId="1">'SO 000 - VRN'!$C$4:$J$76,'SO 000 - VRN'!$C$82:$J$98,'SO 000 - VRN'!$C$104:$K$136</definedName>
    <definedName name="_xlnm.Print_Area" localSheetId="2">'SO101 - Komunikace'!$C$4:$J$76,'SO101 - Komunikace'!$C$82:$J$104,'SO101 - Komunikace'!$C$110:$K$268</definedName>
    <definedName name="_xlnm.Print_Area" localSheetId="3">'SO301 - Vodovodní řad V1 ...'!$C$4:$J$76,'SO301 - Vodovodní řad V1 ...'!$C$82:$J$103,'SO301 - Vodovodní řad V1 ...'!$C$109:$K$349</definedName>
    <definedName name="_xlnm.Print_Area" localSheetId="4">'SO302 - Vodovodní řad V1 ...'!$C$4:$J$76,'SO302 - Vodovodní řad V1 ...'!$C$82:$J$103,'SO302 - Vodovodní řad V1 ...'!$C$109:$K$353</definedName>
    <definedName name="_xlnm.Print_Area" localSheetId="5">'SO303 - Vodovodní řad V2'!$C$4:$J$76,'SO303 - Vodovodní řad V2'!$C$82:$J$103,'SO303 - Vodovodní řad V2'!$C$109:$K$328</definedName>
    <definedName name="_xlnm.Print_Area" localSheetId="6">'SO304 - Vodovodní přípojk...'!$C$4:$J$76,'SO304 - Vodovodní přípojk...'!$C$82:$J$104,'SO304 - Vodovodní přípojk...'!$C$110:$K$268</definedName>
    <definedName name="_xlnm.Print_Area" localSheetId="7">'SO305 - Vodovodní přípojk...'!$C$4:$J$76,'SO305 - Vodovodní přípojk...'!$C$82:$J$104,'SO305 - Vodovodní přípojk...'!$C$110:$K$268</definedName>
    <definedName name="_xlnm.Print_Area" localSheetId="8">'SO306 - Spojná kanalizačn...'!$C$4:$J$76,'SO306 - Spojná kanalizačn...'!$C$82:$J$106,'SO306 - Spojná kanalizačn...'!$C$112:$K$311</definedName>
    <definedName name="_xlnm.Print_Area" localSheetId="9">'SO307 - Oprava kanalizačn...'!$C$4:$J$76,'SO307 - Oprava kanalizačn...'!$C$82:$J$105,'SO307 - Oprava kanalizačn...'!$C$111:$K$303</definedName>
  </definedNames>
  <calcPr calcId="145621"/>
</workbook>
</file>

<file path=xl/calcChain.xml><?xml version="1.0" encoding="utf-8"?>
<calcChain xmlns="http://schemas.openxmlformats.org/spreadsheetml/2006/main">
  <c r="J37" i="10" l="1"/>
  <c r="J36" i="10"/>
  <c r="AY103" i="1"/>
  <c r="J35" i="10"/>
  <c r="AX103" i="1"/>
  <c r="BI302" i="10"/>
  <c r="BH302" i="10"/>
  <c r="BG302" i="10"/>
  <c r="BF302" i="10"/>
  <c r="T302" i="10"/>
  <c r="T301" i="10"/>
  <c r="R302" i="10"/>
  <c r="R301" i="10"/>
  <c r="P302" i="10"/>
  <c r="P301" i="10"/>
  <c r="BI298" i="10"/>
  <c r="BH298" i="10"/>
  <c r="BG298" i="10"/>
  <c r="BF298" i="10"/>
  <c r="T298" i="10"/>
  <c r="R298" i="10"/>
  <c r="P298" i="10"/>
  <c r="BI295" i="10"/>
  <c r="BH295" i="10"/>
  <c r="BG295" i="10"/>
  <c r="BF295" i="10"/>
  <c r="T295" i="10"/>
  <c r="R295" i="10"/>
  <c r="P295" i="10"/>
  <c r="BI292" i="10"/>
  <c r="BH292" i="10"/>
  <c r="BG292" i="10"/>
  <c r="BF292" i="10"/>
  <c r="T292" i="10"/>
  <c r="R292" i="10"/>
  <c r="P292" i="10"/>
  <c r="BI290" i="10"/>
  <c r="BH290" i="10"/>
  <c r="BG290" i="10"/>
  <c r="BF290" i="10"/>
  <c r="T290" i="10"/>
  <c r="R290" i="10"/>
  <c r="P290" i="10"/>
  <c r="BI286" i="10"/>
  <c r="BH286" i="10"/>
  <c r="BG286" i="10"/>
  <c r="BF286" i="10"/>
  <c r="T286" i="10"/>
  <c r="R286" i="10"/>
  <c r="P286" i="10"/>
  <c r="BI283" i="10"/>
  <c r="BH283" i="10"/>
  <c r="BG283" i="10"/>
  <c r="BF283" i="10"/>
  <c r="T283" i="10"/>
  <c r="R283" i="10"/>
  <c r="P283" i="10"/>
  <c r="BI280" i="10"/>
  <c r="BH280" i="10"/>
  <c r="BG280" i="10"/>
  <c r="BF280" i="10"/>
  <c r="T280" i="10"/>
  <c r="R280" i="10"/>
  <c r="P280" i="10"/>
  <c r="BI277" i="10"/>
  <c r="BH277" i="10"/>
  <c r="BG277" i="10"/>
  <c r="BF277" i="10"/>
  <c r="T277" i="10"/>
  <c r="R277" i="10"/>
  <c r="P277" i="10"/>
  <c r="BI273" i="10"/>
  <c r="BH273" i="10"/>
  <c r="BG273" i="10"/>
  <c r="BF273" i="10"/>
  <c r="T273" i="10"/>
  <c r="R273" i="10"/>
  <c r="P273" i="10"/>
  <c r="BI270" i="10"/>
  <c r="BH270" i="10"/>
  <c r="BG270" i="10"/>
  <c r="BF270" i="10"/>
  <c r="T270" i="10"/>
  <c r="R270" i="10"/>
  <c r="P270" i="10"/>
  <c r="BI267" i="10"/>
  <c r="BH267" i="10"/>
  <c r="BG267" i="10"/>
  <c r="BF267" i="10"/>
  <c r="T267" i="10"/>
  <c r="R267" i="10"/>
  <c r="P267" i="10"/>
  <c r="BI264" i="10"/>
  <c r="BH264" i="10"/>
  <c r="BG264" i="10"/>
  <c r="BF264" i="10"/>
  <c r="T264" i="10"/>
  <c r="R264" i="10"/>
  <c r="P264" i="10"/>
  <c r="BI261" i="10"/>
  <c r="BH261" i="10"/>
  <c r="BG261" i="10"/>
  <c r="BF261" i="10"/>
  <c r="T261" i="10"/>
  <c r="R261" i="10"/>
  <c r="P261" i="10"/>
  <c r="BI258" i="10"/>
  <c r="BH258" i="10"/>
  <c r="BG258" i="10"/>
  <c r="BF258" i="10"/>
  <c r="T258" i="10"/>
  <c r="R258" i="10"/>
  <c r="P258" i="10"/>
  <c r="BI255" i="10"/>
  <c r="BH255" i="10"/>
  <c r="BG255" i="10"/>
  <c r="BF255" i="10"/>
  <c r="T255" i="10"/>
  <c r="R255" i="10"/>
  <c r="P255" i="10"/>
  <c r="BI252" i="10"/>
  <c r="BH252" i="10"/>
  <c r="BG252" i="10"/>
  <c r="BF252" i="10"/>
  <c r="T252" i="10"/>
  <c r="R252" i="10"/>
  <c r="P252" i="10"/>
  <c r="BI249" i="10"/>
  <c r="BH249" i="10"/>
  <c r="BG249" i="10"/>
  <c r="BF249" i="10"/>
  <c r="T249" i="10"/>
  <c r="R249" i="10"/>
  <c r="P249" i="10"/>
  <c r="BI246" i="10"/>
  <c r="BH246" i="10"/>
  <c r="BG246" i="10"/>
  <c r="BF246" i="10"/>
  <c r="T246" i="10"/>
  <c r="R246" i="10"/>
  <c r="P246" i="10"/>
  <c r="BI243" i="10"/>
  <c r="BH243" i="10"/>
  <c r="BG243" i="10"/>
  <c r="BF243" i="10"/>
  <c r="T243" i="10"/>
  <c r="R243" i="10"/>
  <c r="P243" i="10"/>
  <c r="BI240" i="10"/>
  <c r="BH240" i="10"/>
  <c r="BG240" i="10"/>
  <c r="BF240" i="10"/>
  <c r="T240" i="10"/>
  <c r="R240" i="10"/>
  <c r="P240" i="10"/>
  <c r="BI237" i="10"/>
  <c r="BH237" i="10"/>
  <c r="BG237" i="10"/>
  <c r="BF237" i="10"/>
  <c r="T237" i="10"/>
  <c r="R237" i="10"/>
  <c r="P237" i="10"/>
  <c r="BI234" i="10"/>
  <c r="BH234" i="10"/>
  <c r="BG234" i="10"/>
  <c r="BF234" i="10"/>
  <c r="T234" i="10"/>
  <c r="R234" i="10"/>
  <c r="P234" i="10"/>
  <c r="BI231" i="10"/>
  <c r="BH231" i="10"/>
  <c r="BG231" i="10"/>
  <c r="BF231" i="10"/>
  <c r="T231" i="10"/>
  <c r="R231" i="10"/>
  <c r="P231" i="10"/>
  <c r="BI228" i="10"/>
  <c r="BH228" i="10"/>
  <c r="BG228" i="10"/>
  <c r="BF228" i="10"/>
  <c r="T228" i="10"/>
  <c r="R228" i="10"/>
  <c r="P228" i="10"/>
  <c r="BI225" i="10"/>
  <c r="BH225" i="10"/>
  <c r="BG225" i="10"/>
  <c r="BF225" i="10"/>
  <c r="T225" i="10"/>
  <c r="R225" i="10"/>
  <c r="P225" i="10"/>
  <c r="BI222" i="10"/>
  <c r="BH222" i="10"/>
  <c r="BG222" i="10"/>
  <c r="BF222" i="10"/>
  <c r="T222" i="10"/>
  <c r="R222" i="10"/>
  <c r="P222" i="10"/>
  <c r="BI219" i="10"/>
  <c r="BH219" i="10"/>
  <c r="BG219" i="10"/>
  <c r="BF219" i="10"/>
  <c r="T219" i="10"/>
  <c r="R219" i="10"/>
  <c r="P219" i="10"/>
  <c r="BI216" i="10"/>
  <c r="BH216" i="10"/>
  <c r="BG216" i="10"/>
  <c r="BF216" i="10"/>
  <c r="T216" i="10"/>
  <c r="R216" i="10"/>
  <c r="P216" i="10"/>
  <c r="BI213" i="10"/>
  <c r="BH213" i="10"/>
  <c r="BG213" i="10"/>
  <c r="BF213" i="10"/>
  <c r="T213" i="10"/>
  <c r="R213" i="10"/>
  <c r="P213" i="10"/>
  <c r="BI210" i="10"/>
  <c r="BH210" i="10"/>
  <c r="BG210" i="10"/>
  <c r="BF210" i="10"/>
  <c r="T210" i="10"/>
  <c r="R210" i="10"/>
  <c r="P210" i="10"/>
  <c r="BI207" i="10"/>
  <c r="BH207" i="10"/>
  <c r="BG207" i="10"/>
  <c r="BF207" i="10"/>
  <c r="T207" i="10"/>
  <c r="R207" i="10"/>
  <c r="P207" i="10"/>
  <c r="BI204" i="10"/>
  <c r="BH204" i="10"/>
  <c r="BG204" i="10"/>
  <c r="BF204" i="10"/>
  <c r="T204" i="10"/>
  <c r="R204" i="10"/>
  <c r="P204" i="10"/>
  <c r="BI200" i="10"/>
  <c r="BH200" i="10"/>
  <c r="BG200" i="10"/>
  <c r="BF200" i="10"/>
  <c r="T200" i="10"/>
  <c r="T199" i="10" s="1"/>
  <c r="R200" i="10"/>
  <c r="R199" i="10"/>
  <c r="P200" i="10"/>
  <c r="P199" i="10"/>
  <c r="BI196" i="10"/>
  <c r="BH196" i="10"/>
  <c r="BG196" i="10"/>
  <c r="BF196" i="10"/>
  <c r="T196" i="10"/>
  <c r="R196" i="10"/>
  <c r="P196" i="10"/>
  <c r="BI193" i="10"/>
  <c r="BH193" i="10"/>
  <c r="BG193" i="10"/>
  <c r="BF193" i="10"/>
  <c r="T193" i="10"/>
  <c r="R193" i="10"/>
  <c r="P193" i="10"/>
  <c r="BI190" i="10"/>
  <c r="BH190" i="10"/>
  <c r="BG190" i="10"/>
  <c r="BF190" i="10"/>
  <c r="T190" i="10"/>
  <c r="R190" i="10"/>
  <c r="P190" i="10"/>
  <c r="BI186" i="10"/>
  <c r="BH186" i="10"/>
  <c r="BG186" i="10"/>
  <c r="BF186" i="10"/>
  <c r="T186" i="10"/>
  <c r="R186" i="10"/>
  <c r="P186" i="10"/>
  <c r="BI183" i="10"/>
  <c r="BH183" i="10"/>
  <c r="BG183" i="10"/>
  <c r="BF183" i="10"/>
  <c r="T183" i="10"/>
  <c r="R183" i="10"/>
  <c r="P183" i="10"/>
  <c r="BI180" i="10"/>
  <c r="BH180" i="10"/>
  <c r="BG180" i="10"/>
  <c r="BF180" i="10"/>
  <c r="T180" i="10"/>
  <c r="R180" i="10"/>
  <c r="P180" i="10"/>
  <c r="BI177" i="10"/>
  <c r="BH177" i="10"/>
  <c r="BG177" i="10"/>
  <c r="BF177" i="10"/>
  <c r="T177" i="10"/>
  <c r="R177" i="10"/>
  <c r="P177" i="10"/>
  <c r="BI174" i="10"/>
  <c r="BH174" i="10"/>
  <c r="BG174" i="10"/>
  <c r="BF174" i="10"/>
  <c r="T174" i="10"/>
  <c r="R174" i="10"/>
  <c r="P174" i="10"/>
  <c r="BI171" i="10"/>
  <c r="BH171" i="10"/>
  <c r="BG171" i="10"/>
  <c r="BF171" i="10"/>
  <c r="T171" i="10"/>
  <c r="R171" i="10"/>
  <c r="P171" i="10"/>
  <c r="BI168" i="10"/>
  <c r="BH168" i="10"/>
  <c r="BG168" i="10"/>
  <c r="BF168" i="10"/>
  <c r="T168" i="10"/>
  <c r="R168" i="10"/>
  <c r="P168" i="10"/>
  <c r="BI163" i="10"/>
  <c r="BH163" i="10"/>
  <c r="BG163" i="10"/>
  <c r="BF163" i="10"/>
  <c r="T163" i="10"/>
  <c r="R163" i="10"/>
  <c r="P163" i="10"/>
  <c r="BI160" i="10"/>
  <c r="BH160" i="10"/>
  <c r="BG160" i="10"/>
  <c r="BF160" i="10"/>
  <c r="T160" i="10"/>
  <c r="R160" i="10"/>
  <c r="P160" i="10"/>
  <c r="BI157" i="10"/>
  <c r="BH157" i="10"/>
  <c r="BG157" i="10"/>
  <c r="BF157" i="10"/>
  <c r="T157" i="10"/>
  <c r="R157" i="10"/>
  <c r="P157" i="10"/>
  <c r="BI154" i="10"/>
  <c r="BH154" i="10"/>
  <c r="BG154" i="10"/>
  <c r="BF154" i="10"/>
  <c r="T154" i="10"/>
  <c r="R154" i="10"/>
  <c r="P154" i="10"/>
  <c r="BI151" i="10"/>
  <c r="BH151" i="10"/>
  <c r="BG151" i="10"/>
  <c r="BF151" i="10"/>
  <c r="T151" i="10"/>
  <c r="R151" i="10"/>
  <c r="P151" i="10"/>
  <c r="BI148" i="10"/>
  <c r="BH148" i="10"/>
  <c r="BG148" i="10"/>
  <c r="BF148" i="10"/>
  <c r="T148" i="10"/>
  <c r="R148" i="10"/>
  <c r="P148" i="10"/>
  <c r="BI145" i="10"/>
  <c r="BH145" i="10"/>
  <c r="BG145" i="10"/>
  <c r="BF145" i="10"/>
  <c r="T145" i="10"/>
  <c r="R145" i="10"/>
  <c r="P145" i="10"/>
  <c r="BI142" i="10"/>
  <c r="BH142" i="10"/>
  <c r="BG142" i="10"/>
  <c r="BF142" i="10"/>
  <c r="T142" i="10"/>
  <c r="R142" i="10"/>
  <c r="P142" i="10"/>
  <c r="BI139" i="10"/>
  <c r="BH139" i="10"/>
  <c r="BG139" i="10"/>
  <c r="BF139" i="10"/>
  <c r="T139" i="10"/>
  <c r="R139" i="10"/>
  <c r="P139" i="10"/>
  <c r="BI136" i="10"/>
  <c r="BH136" i="10"/>
  <c r="BG136" i="10"/>
  <c r="BF136" i="10"/>
  <c r="T136" i="10"/>
  <c r="R136" i="10"/>
  <c r="P136" i="10"/>
  <c r="BI133" i="10"/>
  <c r="BH133" i="10"/>
  <c r="BG133" i="10"/>
  <c r="BF133" i="10"/>
  <c r="T133" i="10"/>
  <c r="R133" i="10"/>
  <c r="P133" i="10"/>
  <c r="BI130" i="10"/>
  <c r="BH130" i="10"/>
  <c r="BG130" i="10"/>
  <c r="BF130" i="10"/>
  <c r="T130" i="10"/>
  <c r="R130" i="10"/>
  <c r="P130" i="10"/>
  <c r="BI127" i="10"/>
  <c r="BH127" i="10"/>
  <c r="BG127" i="10"/>
  <c r="BF127" i="10"/>
  <c r="T127" i="10"/>
  <c r="R127" i="10"/>
  <c r="P127" i="10"/>
  <c r="J120" i="10"/>
  <c r="F120" i="10"/>
  <c r="F118" i="10"/>
  <c r="E116" i="10"/>
  <c r="J91" i="10"/>
  <c r="F91" i="10"/>
  <c r="F89" i="10"/>
  <c r="E87" i="10"/>
  <c r="J24" i="10"/>
  <c r="E24" i="10"/>
  <c r="J92" i="10" s="1"/>
  <c r="J23" i="10"/>
  <c r="J18" i="10"/>
  <c r="E18" i="10"/>
  <c r="F92" i="10" s="1"/>
  <c r="J17" i="10"/>
  <c r="J12" i="10"/>
  <c r="J118" i="10"/>
  <c r="E7" i="10"/>
  <c r="E114" i="10" s="1"/>
  <c r="J37" i="9"/>
  <c r="J36" i="9"/>
  <c r="AY102" i="1" s="1"/>
  <c r="J35" i="9"/>
  <c r="AX102" i="1"/>
  <c r="BI310" i="9"/>
  <c r="BH310" i="9"/>
  <c r="BG310" i="9"/>
  <c r="BF310" i="9"/>
  <c r="T310" i="9"/>
  <c r="T309" i="9" s="1"/>
  <c r="R310" i="9"/>
  <c r="R309" i="9"/>
  <c r="P310" i="9"/>
  <c r="P309" i="9" s="1"/>
  <c r="BI306" i="9"/>
  <c r="BH306" i="9"/>
  <c r="BG306" i="9"/>
  <c r="BF306" i="9"/>
  <c r="T306" i="9"/>
  <c r="R306" i="9"/>
  <c r="P306" i="9"/>
  <c r="BI303" i="9"/>
  <c r="BH303" i="9"/>
  <c r="BG303" i="9"/>
  <c r="BF303" i="9"/>
  <c r="T303" i="9"/>
  <c r="R303" i="9"/>
  <c r="P303" i="9"/>
  <c r="BI300" i="9"/>
  <c r="BH300" i="9"/>
  <c r="BG300" i="9"/>
  <c r="BF300" i="9"/>
  <c r="T300" i="9"/>
  <c r="R300" i="9"/>
  <c r="P300" i="9"/>
  <c r="BI298" i="9"/>
  <c r="BH298" i="9"/>
  <c r="BG298" i="9"/>
  <c r="BF298" i="9"/>
  <c r="T298" i="9"/>
  <c r="R298" i="9"/>
  <c r="P298" i="9"/>
  <c r="BI294" i="9"/>
  <c r="BH294" i="9"/>
  <c r="BG294" i="9"/>
  <c r="BF294" i="9"/>
  <c r="T294" i="9"/>
  <c r="R294" i="9"/>
  <c r="P294" i="9"/>
  <c r="BI291" i="9"/>
  <c r="BH291" i="9"/>
  <c r="BG291" i="9"/>
  <c r="BF291" i="9"/>
  <c r="T291" i="9"/>
  <c r="R291" i="9"/>
  <c r="P291" i="9"/>
  <c r="BI288" i="9"/>
  <c r="BH288" i="9"/>
  <c r="BG288" i="9"/>
  <c r="BF288" i="9"/>
  <c r="T288" i="9"/>
  <c r="R288" i="9"/>
  <c r="P288" i="9"/>
  <c r="BI285" i="9"/>
  <c r="BH285" i="9"/>
  <c r="BG285" i="9"/>
  <c r="BF285" i="9"/>
  <c r="T285" i="9"/>
  <c r="R285" i="9"/>
  <c r="P285" i="9"/>
  <c r="BI282" i="9"/>
  <c r="BH282" i="9"/>
  <c r="BG282" i="9"/>
  <c r="BF282" i="9"/>
  <c r="T282" i="9"/>
  <c r="R282" i="9"/>
  <c r="P282" i="9"/>
  <c r="BI279" i="9"/>
  <c r="BH279" i="9"/>
  <c r="BG279" i="9"/>
  <c r="BF279" i="9"/>
  <c r="T279" i="9"/>
  <c r="R279" i="9"/>
  <c r="P279" i="9"/>
  <c r="BI275" i="9"/>
  <c r="BH275" i="9"/>
  <c r="BG275" i="9"/>
  <c r="BF275" i="9"/>
  <c r="T275" i="9"/>
  <c r="R275" i="9"/>
  <c r="P275" i="9"/>
  <c r="BI272" i="9"/>
  <c r="BH272" i="9"/>
  <c r="BG272" i="9"/>
  <c r="BF272" i="9"/>
  <c r="T272" i="9"/>
  <c r="R272" i="9"/>
  <c r="P272" i="9"/>
  <c r="BI269" i="9"/>
  <c r="BH269" i="9"/>
  <c r="BG269" i="9"/>
  <c r="BF269" i="9"/>
  <c r="T269" i="9"/>
  <c r="R269" i="9"/>
  <c r="P269" i="9"/>
  <c r="BI266" i="9"/>
  <c r="BH266" i="9"/>
  <c r="BG266" i="9"/>
  <c r="BF266" i="9"/>
  <c r="T266" i="9"/>
  <c r="R266" i="9"/>
  <c r="P266" i="9"/>
  <c r="BI263" i="9"/>
  <c r="BH263" i="9"/>
  <c r="BG263" i="9"/>
  <c r="BF263" i="9"/>
  <c r="T263" i="9"/>
  <c r="R263" i="9"/>
  <c r="P263" i="9"/>
  <c r="BI260" i="9"/>
  <c r="BH260" i="9"/>
  <c r="BG260" i="9"/>
  <c r="BF260" i="9"/>
  <c r="T260" i="9"/>
  <c r="R260" i="9"/>
  <c r="P260" i="9"/>
  <c r="BI257" i="9"/>
  <c r="BH257" i="9"/>
  <c r="BG257" i="9"/>
  <c r="BF257" i="9"/>
  <c r="T257" i="9"/>
  <c r="R257" i="9"/>
  <c r="P257" i="9"/>
  <c r="BI254" i="9"/>
  <c r="BH254" i="9"/>
  <c r="BG254" i="9"/>
  <c r="BF254" i="9"/>
  <c r="T254" i="9"/>
  <c r="R254" i="9"/>
  <c r="P254" i="9"/>
  <c r="BI251" i="9"/>
  <c r="BH251" i="9"/>
  <c r="BG251" i="9"/>
  <c r="BF251" i="9"/>
  <c r="T251" i="9"/>
  <c r="R251" i="9"/>
  <c r="P251" i="9"/>
  <c r="BI248" i="9"/>
  <c r="BH248" i="9"/>
  <c r="BG248" i="9"/>
  <c r="BF248" i="9"/>
  <c r="T248" i="9"/>
  <c r="R248" i="9"/>
  <c r="P248" i="9"/>
  <c r="BI245" i="9"/>
  <c r="BH245" i="9"/>
  <c r="BG245" i="9"/>
  <c r="BF245" i="9"/>
  <c r="T245" i="9"/>
  <c r="R245" i="9"/>
  <c r="P245" i="9"/>
  <c r="BI242" i="9"/>
  <c r="BH242" i="9"/>
  <c r="BG242" i="9"/>
  <c r="BF242" i="9"/>
  <c r="T242" i="9"/>
  <c r="R242" i="9"/>
  <c r="P242" i="9"/>
  <c r="BI239" i="9"/>
  <c r="BH239" i="9"/>
  <c r="BG239" i="9"/>
  <c r="BF239" i="9"/>
  <c r="T239" i="9"/>
  <c r="R239" i="9"/>
  <c r="P239" i="9"/>
  <c r="BI236" i="9"/>
  <c r="BH236" i="9"/>
  <c r="BG236" i="9"/>
  <c r="BF236" i="9"/>
  <c r="T236" i="9"/>
  <c r="R236" i="9"/>
  <c r="P236" i="9"/>
  <c r="BI233" i="9"/>
  <c r="BH233" i="9"/>
  <c r="BG233" i="9"/>
  <c r="BF233" i="9"/>
  <c r="T233" i="9"/>
  <c r="R233" i="9"/>
  <c r="P233" i="9"/>
  <c r="BI230" i="9"/>
  <c r="BH230" i="9"/>
  <c r="BG230" i="9"/>
  <c r="BF230" i="9"/>
  <c r="T230" i="9"/>
  <c r="R230" i="9"/>
  <c r="P230" i="9"/>
  <c r="BI227" i="9"/>
  <c r="BH227" i="9"/>
  <c r="BG227" i="9"/>
  <c r="BF227" i="9"/>
  <c r="T227" i="9"/>
  <c r="R227" i="9"/>
  <c r="P227" i="9"/>
  <c r="BI224" i="9"/>
  <c r="BH224" i="9"/>
  <c r="BG224" i="9"/>
  <c r="BF224" i="9"/>
  <c r="T224" i="9"/>
  <c r="R224" i="9"/>
  <c r="P224" i="9"/>
  <c r="BI220" i="9"/>
  <c r="BH220" i="9"/>
  <c r="BG220" i="9"/>
  <c r="BF220" i="9"/>
  <c r="T220" i="9"/>
  <c r="R220" i="9"/>
  <c r="P220" i="9"/>
  <c r="BI217" i="9"/>
  <c r="BH217" i="9"/>
  <c r="BG217" i="9"/>
  <c r="BF217" i="9"/>
  <c r="T217" i="9"/>
  <c r="R217" i="9"/>
  <c r="P217" i="9"/>
  <c r="BI213" i="9"/>
  <c r="BH213" i="9"/>
  <c r="BG213" i="9"/>
  <c r="BF213" i="9"/>
  <c r="T213" i="9"/>
  <c r="R213" i="9"/>
  <c r="P213" i="9"/>
  <c r="BI210" i="9"/>
  <c r="BH210" i="9"/>
  <c r="BG210" i="9"/>
  <c r="BF210" i="9"/>
  <c r="T210" i="9"/>
  <c r="R210" i="9"/>
  <c r="P210" i="9"/>
  <c r="BI207" i="9"/>
  <c r="BH207" i="9"/>
  <c r="BG207" i="9"/>
  <c r="BF207" i="9"/>
  <c r="T207" i="9"/>
  <c r="R207" i="9"/>
  <c r="P207" i="9"/>
  <c r="BI203" i="9"/>
  <c r="BH203" i="9"/>
  <c r="BG203" i="9"/>
  <c r="BF203" i="9"/>
  <c r="T203" i="9"/>
  <c r="R203" i="9"/>
  <c r="P203" i="9"/>
  <c r="BI200" i="9"/>
  <c r="BH200" i="9"/>
  <c r="BG200" i="9"/>
  <c r="BF200" i="9"/>
  <c r="T200" i="9"/>
  <c r="R200" i="9"/>
  <c r="P200" i="9"/>
  <c r="BI197" i="9"/>
  <c r="BH197" i="9"/>
  <c r="BG197" i="9"/>
  <c r="BF197" i="9"/>
  <c r="T197" i="9"/>
  <c r="R197" i="9"/>
  <c r="P197" i="9"/>
  <c r="BI193" i="9"/>
  <c r="BH193" i="9"/>
  <c r="BG193" i="9"/>
  <c r="BF193" i="9"/>
  <c r="T193" i="9"/>
  <c r="R193" i="9"/>
  <c r="P193" i="9"/>
  <c r="BI190" i="9"/>
  <c r="BH190" i="9"/>
  <c r="BG190" i="9"/>
  <c r="BF190" i="9"/>
  <c r="T190" i="9"/>
  <c r="R190" i="9"/>
  <c r="P190" i="9"/>
  <c r="BI187" i="9"/>
  <c r="BH187" i="9"/>
  <c r="BG187" i="9"/>
  <c r="BF187" i="9"/>
  <c r="T187" i="9"/>
  <c r="R187" i="9"/>
  <c r="P187" i="9"/>
  <c r="BI184" i="9"/>
  <c r="BH184" i="9"/>
  <c r="BG184" i="9"/>
  <c r="BF184" i="9"/>
  <c r="T184" i="9"/>
  <c r="R184" i="9"/>
  <c r="P184" i="9"/>
  <c r="BI181" i="9"/>
  <c r="BH181" i="9"/>
  <c r="BG181" i="9"/>
  <c r="BF181" i="9"/>
  <c r="T181" i="9"/>
  <c r="R181" i="9"/>
  <c r="P181" i="9"/>
  <c r="BI176" i="9"/>
  <c r="BH176" i="9"/>
  <c r="BG176" i="9"/>
  <c r="BF176" i="9"/>
  <c r="T176" i="9"/>
  <c r="R176" i="9"/>
  <c r="P176" i="9"/>
  <c r="BI173" i="9"/>
  <c r="BH173" i="9"/>
  <c r="BG173" i="9"/>
  <c r="BF173" i="9"/>
  <c r="T173" i="9"/>
  <c r="R173" i="9"/>
  <c r="P173" i="9"/>
  <c r="BI170" i="9"/>
  <c r="BH170" i="9"/>
  <c r="BG170" i="9"/>
  <c r="BF170" i="9"/>
  <c r="T170" i="9"/>
  <c r="R170" i="9"/>
  <c r="P170" i="9"/>
  <c r="BI167" i="9"/>
  <c r="BH167" i="9"/>
  <c r="BG167" i="9"/>
  <c r="BF167" i="9"/>
  <c r="T167" i="9"/>
  <c r="R167" i="9"/>
  <c r="P167" i="9"/>
  <c r="BI164" i="9"/>
  <c r="BH164" i="9"/>
  <c r="BG164" i="9"/>
  <c r="BF164" i="9"/>
  <c r="T164" i="9"/>
  <c r="R164" i="9"/>
  <c r="P164" i="9"/>
  <c r="BI161" i="9"/>
  <c r="BH161" i="9"/>
  <c r="BG161" i="9"/>
  <c r="BF161" i="9"/>
  <c r="T161" i="9"/>
  <c r="R161" i="9"/>
  <c r="P161" i="9"/>
  <c r="BI158" i="9"/>
  <c r="BH158" i="9"/>
  <c r="BG158" i="9"/>
  <c r="BF158" i="9"/>
  <c r="T158" i="9"/>
  <c r="R158" i="9"/>
  <c r="P158" i="9"/>
  <c r="BI155" i="9"/>
  <c r="BH155" i="9"/>
  <c r="BG155" i="9"/>
  <c r="BF155" i="9"/>
  <c r="T155" i="9"/>
  <c r="R155" i="9"/>
  <c r="P155" i="9"/>
  <c r="BI152" i="9"/>
  <c r="BH152" i="9"/>
  <c r="BG152" i="9"/>
  <c r="BF152" i="9"/>
  <c r="T152" i="9"/>
  <c r="R152" i="9"/>
  <c r="P152" i="9"/>
  <c r="BI149" i="9"/>
  <c r="BH149" i="9"/>
  <c r="BG149" i="9"/>
  <c r="BF149" i="9"/>
  <c r="T149" i="9"/>
  <c r="R149" i="9"/>
  <c r="P149" i="9"/>
  <c r="BI146" i="9"/>
  <c r="BH146" i="9"/>
  <c r="BG146" i="9"/>
  <c r="BF146" i="9"/>
  <c r="T146" i="9"/>
  <c r="R146" i="9"/>
  <c r="P146" i="9"/>
  <c r="BI143" i="9"/>
  <c r="BH143" i="9"/>
  <c r="BG143" i="9"/>
  <c r="BF143" i="9"/>
  <c r="T143" i="9"/>
  <c r="R143" i="9"/>
  <c r="P143" i="9"/>
  <c r="BI140" i="9"/>
  <c r="BH140" i="9"/>
  <c r="BG140" i="9"/>
  <c r="BF140" i="9"/>
  <c r="T140" i="9"/>
  <c r="R140" i="9"/>
  <c r="P140" i="9"/>
  <c r="BI137" i="9"/>
  <c r="BH137" i="9"/>
  <c r="BG137" i="9"/>
  <c r="BF137" i="9"/>
  <c r="T137" i="9"/>
  <c r="R137" i="9"/>
  <c r="P137" i="9"/>
  <c r="BI134" i="9"/>
  <c r="BH134" i="9"/>
  <c r="BG134" i="9"/>
  <c r="BF134" i="9"/>
  <c r="T134" i="9"/>
  <c r="R134" i="9"/>
  <c r="P134" i="9"/>
  <c r="BI131" i="9"/>
  <c r="BH131" i="9"/>
  <c r="BG131" i="9"/>
  <c r="BF131" i="9"/>
  <c r="T131" i="9"/>
  <c r="R131" i="9"/>
  <c r="P131" i="9"/>
  <c r="BI128" i="9"/>
  <c r="BH128" i="9"/>
  <c r="BG128" i="9"/>
  <c r="BF128" i="9"/>
  <c r="T128" i="9"/>
  <c r="R128" i="9"/>
  <c r="P128" i="9"/>
  <c r="J121" i="9"/>
  <c r="F121" i="9"/>
  <c r="F119" i="9"/>
  <c r="E117" i="9"/>
  <c r="J91" i="9"/>
  <c r="F91" i="9"/>
  <c r="F89" i="9"/>
  <c r="E87" i="9"/>
  <c r="J24" i="9"/>
  <c r="E24" i="9"/>
  <c r="J122" i="9" s="1"/>
  <c r="J23" i="9"/>
  <c r="J18" i="9"/>
  <c r="E18" i="9"/>
  <c r="F92" i="9" s="1"/>
  <c r="J17" i="9"/>
  <c r="J12" i="9"/>
  <c r="J119" i="9"/>
  <c r="E7" i="9"/>
  <c r="E115" i="9"/>
  <c r="J37" i="8"/>
  <c r="J36" i="8"/>
  <c r="AY101" i="1" s="1"/>
  <c r="J35" i="8"/>
  <c r="AX101" i="1" s="1"/>
  <c r="BI267" i="8"/>
  <c r="BH267" i="8"/>
  <c r="BG267" i="8"/>
  <c r="BF267" i="8"/>
  <c r="T267" i="8"/>
  <c r="T266" i="8" s="1"/>
  <c r="R267" i="8"/>
  <c r="R266" i="8"/>
  <c r="P267" i="8"/>
  <c r="P266" i="8" s="1"/>
  <c r="BI263" i="8"/>
  <c r="BH263" i="8"/>
  <c r="BG263" i="8"/>
  <c r="BF263" i="8"/>
  <c r="T263" i="8"/>
  <c r="R263" i="8"/>
  <c r="P263" i="8"/>
  <c r="BI260" i="8"/>
  <c r="BH260" i="8"/>
  <c r="BG260" i="8"/>
  <c r="BF260" i="8"/>
  <c r="T260" i="8"/>
  <c r="R260" i="8"/>
  <c r="P260" i="8"/>
  <c r="BI257" i="8"/>
  <c r="BH257" i="8"/>
  <c r="BG257" i="8"/>
  <c r="BF257" i="8"/>
  <c r="T257" i="8"/>
  <c r="R257" i="8"/>
  <c r="P257" i="8"/>
  <c r="BI254" i="8"/>
  <c r="BH254" i="8"/>
  <c r="BG254" i="8"/>
  <c r="BF254" i="8"/>
  <c r="T254" i="8"/>
  <c r="R254" i="8"/>
  <c r="P254" i="8"/>
  <c r="BI251" i="8"/>
  <c r="BH251" i="8"/>
  <c r="BG251" i="8"/>
  <c r="BF251" i="8"/>
  <c r="T251" i="8"/>
  <c r="R251" i="8"/>
  <c r="P251" i="8"/>
  <c r="BI248" i="8"/>
  <c r="BH248" i="8"/>
  <c r="BG248" i="8"/>
  <c r="BF248" i="8"/>
  <c r="T248" i="8"/>
  <c r="R248" i="8"/>
  <c r="P248" i="8"/>
  <c r="BI245" i="8"/>
  <c r="BH245" i="8"/>
  <c r="BG245" i="8"/>
  <c r="BF245" i="8"/>
  <c r="T245" i="8"/>
  <c r="R245" i="8"/>
  <c r="P245" i="8"/>
  <c r="BI242" i="8"/>
  <c r="BH242" i="8"/>
  <c r="BG242" i="8"/>
  <c r="BF242" i="8"/>
  <c r="T242" i="8"/>
  <c r="R242" i="8"/>
  <c r="P242" i="8"/>
  <c r="BI238" i="8"/>
  <c r="BH238" i="8"/>
  <c r="BG238" i="8"/>
  <c r="BF238" i="8"/>
  <c r="T238" i="8"/>
  <c r="R238" i="8"/>
  <c r="P238" i="8"/>
  <c r="BI235" i="8"/>
  <c r="BH235" i="8"/>
  <c r="BG235" i="8"/>
  <c r="BF235" i="8"/>
  <c r="T235" i="8"/>
  <c r="R235" i="8"/>
  <c r="P235" i="8"/>
  <c r="BI232" i="8"/>
  <c r="BH232" i="8"/>
  <c r="BG232" i="8"/>
  <c r="BF232" i="8"/>
  <c r="T232" i="8"/>
  <c r="R232" i="8"/>
  <c r="P232" i="8"/>
  <c r="BI229" i="8"/>
  <c r="BH229" i="8"/>
  <c r="BG229" i="8"/>
  <c r="BF229" i="8"/>
  <c r="T229" i="8"/>
  <c r="R229" i="8"/>
  <c r="P229" i="8"/>
  <c r="BI226" i="8"/>
  <c r="BH226" i="8"/>
  <c r="BG226" i="8"/>
  <c r="BF226" i="8"/>
  <c r="T226" i="8"/>
  <c r="R226" i="8"/>
  <c r="P226" i="8"/>
  <c r="BI223" i="8"/>
  <c r="BH223" i="8"/>
  <c r="BG223" i="8"/>
  <c r="BF223" i="8"/>
  <c r="T223" i="8"/>
  <c r="R223" i="8"/>
  <c r="P223" i="8"/>
  <c r="BI220" i="8"/>
  <c r="BH220" i="8"/>
  <c r="BG220" i="8"/>
  <c r="BF220" i="8"/>
  <c r="T220" i="8"/>
  <c r="R220" i="8"/>
  <c r="P220" i="8"/>
  <c r="BI217" i="8"/>
  <c r="BH217" i="8"/>
  <c r="BG217" i="8"/>
  <c r="BF217" i="8"/>
  <c r="T217" i="8"/>
  <c r="R217" i="8"/>
  <c r="P217" i="8"/>
  <c r="BI214" i="8"/>
  <c r="BH214" i="8"/>
  <c r="BG214" i="8"/>
  <c r="BF214" i="8"/>
  <c r="T214" i="8"/>
  <c r="R214" i="8"/>
  <c r="P214" i="8"/>
  <c r="BI211" i="8"/>
  <c r="BH211" i="8"/>
  <c r="BG211" i="8"/>
  <c r="BF211" i="8"/>
  <c r="T211" i="8"/>
  <c r="R211" i="8"/>
  <c r="P211" i="8"/>
  <c r="BI208" i="8"/>
  <c r="BH208" i="8"/>
  <c r="BG208" i="8"/>
  <c r="BF208" i="8"/>
  <c r="T208" i="8"/>
  <c r="R208" i="8"/>
  <c r="P208" i="8"/>
  <c r="BI205" i="8"/>
  <c r="BH205" i="8"/>
  <c r="BG205" i="8"/>
  <c r="BF205" i="8"/>
  <c r="T205" i="8"/>
  <c r="R205" i="8"/>
  <c r="P205" i="8"/>
  <c r="BI202" i="8"/>
  <c r="BH202" i="8"/>
  <c r="BG202" i="8"/>
  <c r="BF202" i="8"/>
  <c r="T202" i="8"/>
  <c r="R202" i="8"/>
  <c r="P202" i="8"/>
  <c r="BI199" i="8"/>
  <c r="BH199" i="8"/>
  <c r="BG199" i="8"/>
  <c r="BF199" i="8"/>
  <c r="T199" i="8"/>
  <c r="R199" i="8"/>
  <c r="P199" i="8"/>
  <c r="BI195" i="8"/>
  <c r="BH195" i="8"/>
  <c r="BG195" i="8"/>
  <c r="BF195" i="8"/>
  <c r="T195" i="8"/>
  <c r="T194" i="8" s="1"/>
  <c r="R195" i="8"/>
  <c r="R194" i="8"/>
  <c r="P195" i="8"/>
  <c r="P194" i="8" s="1"/>
  <c r="BI191" i="8"/>
  <c r="BH191" i="8"/>
  <c r="BG191" i="8"/>
  <c r="BF191" i="8"/>
  <c r="T191" i="8"/>
  <c r="T190" i="8"/>
  <c r="R191" i="8"/>
  <c r="R190" i="8" s="1"/>
  <c r="P191" i="8"/>
  <c r="P190" i="8"/>
  <c r="BI187" i="8"/>
  <c r="BH187" i="8"/>
  <c r="BG187" i="8"/>
  <c r="BF187" i="8"/>
  <c r="T187" i="8"/>
  <c r="R187" i="8"/>
  <c r="P187" i="8"/>
  <c r="BI184" i="8"/>
  <c r="BH184" i="8"/>
  <c r="BG184" i="8"/>
  <c r="BF184" i="8"/>
  <c r="T184" i="8"/>
  <c r="R184" i="8"/>
  <c r="P184" i="8"/>
  <c r="BI181" i="8"/>
  <c r="BH181" i="8"/>
  <c r="BG181" i="8"/>
  <c r="BF181" i="8"/>
  <c r="T181" i="8"/>
  <c r="R181" i="8"/>
  <c r="P181" i="8"/>
  <c r="BI178" i="8"/>
  <c r="BH178" i="8"/>
  <c r="BG178" i="8"/>
  <c r="BF178" i="8"/>
  <c r="T178" i="8"/>
  <c r="R178" i="8"/>
  <c r="P178" i="8"/>
  <c r="BI175" i="8"/>
  <c r="BH175" i="8"/>
  <c r="BG175" i="8"/>
  <c r="BF175" i="8"/>
  <c r="T175" i="8"/>
  <c r="R175" i="8"/>
  <c r="P175" i="8"/>
  <c r="BI172" i="8"/>
  <c r="BH172" i="8"/>
  <c r="BG172" i="8"/>
  <c r="BF172" i="8"/>
  <c r="T172" i="8"/>
  <c r="R172" i="8"/>
  <c r="P172" i="8"/>
  <c r="BI169" i="8"/>
  <c r="BH169" i="8"/>
  <c r="BG169" i="8"/>
  <c r="BF169" i="8"/>
  <c r="T169" i="8"/>
  <c r="R169" i="8"/>
  <c r="P169" i="8"/>
  <c r="BI166" i="8"/>
  <c r="BH166" i="8"/>
  <c r="BG166" i="8"/>
  <c r="BF166" i="8"/>
  <c r="T166" i="8"/>
  <c r="R166" i="8"/>
  <c r="P166" i="8"/>
  <c r="BI163" i="8"/>
  <c r="BH163" i="8"/>
  <c r="BG163" i="8"/>
  <c r="BF163" i="8"/>
  <c r="T163" i="8"/>
  <c r="R163" i="8"/>
  <c r="P163" i="8"/>
  <c r="BI160" i="8"/>
  <c r="BH160" i="8"/>
  <c r="BG160" i="8"/>
  <c r="BF160" i="8"/>
  <c r="T160" i="8"/>
  <c r="R160" i="8"/>
  <c r="P160" i="8"/>
  <c r="BI157" i="8"/>
  <c r="BH157" i="8"/>
  <c r="BG157" i="8"/>
  <c r="BF157" i="8"/>
  <c r="T157" i="8"/>
  <c r="R157" i="8"/>
  <c r="P157" i="8"/>
  <c r="BI154" i="8"/>
  <c r="BH154" i="8"/>
  <c r="BG154" i="8"/>
  <c r="BF154" i="8"/>
  <c r="T154" i="8"/>
  <c r="R154" i="8"/>
  <c r="P154" i="8"/>
  <c r="BI151" i="8"/>
  <c r="BH151" i="8"/>
  <c r="BG151" i="8"/>
  <c r="BF151" i="8"/>
  <c r="T151" i="8"/>
  <c r="R151" i="8"/>
  <c r="P151" i="8"/>
  <c r="BI148" i="8"/>
  <c r="BH148" i="8"/>
  <c r="BG148" i="8"/>
  <c r="BF148" i="8"/>
  <c r="T148" i="8"/>
  <c r="R148" i="8"/>
  <c r="P148" i="8"/>
  <c r="BI145" i="8"/>
  <c r="BH145" i="8"/>
  <c r="BG145" i="8"/>
  <c r="BF145" i="8"/>
  <c r="T145" i="8"/>
  <c r="R145" i="8"/>
  <c r="P145" i="8"/>
  <c r="BI141" i="8"/>
  <c r="BH141" i="8"/>
  <c r="BG141" i="8"/>
  <c r="BF141" i="8"/>
  <c r="T141" i="8"/>
  <c r="R141" i="8"/>
  <c r="P141" i="8"/>
  <c r="BI138" i="8"/>
  <c r="BH138" i="8"/>
  <c r="BG138" i="8"/>
  <c r="BF138" i="8"/>
  <c r="T138" i="8"/>
  <c r="R138" i="8"/>
  <c r="P138" i="8"/>
  <c r="BI135" i="8"/>
  <c r="BH135" i="8"/>
  <c r="BG135" i="8"/>
  <c r="BF135" i="8"/>
  <c r="T135" i="8"/>
  <c r="R135" i="8"/>
  <c r="P135" i="8"/>
  <c r="BI132" i="8"/>
  <c r="BH132" i="8"/>
  <c r="BG132" i="8"/>
  <c r="BF132" i="8"/>
  <c r="T132" i="8"/>
  <c r="R132" i="8"/>
  <c r="P132" i="8"/>
  <c r="BI129" i="8"/>
  <c r="BH129" i="8"/>
  <c r="BG129" i="8"/>
  <c r="BF129" i="8"/>
  <c r="T129" i="8"/>
  <c r="R129" i="8"/>
  <c r="P129" i="8"/>
  <c r="BI126" i="8"/>
  <c r="BH126" i="8"/>
  <c r="BG126" i="8"/>
  <c r="BF126" i="8"/>
  <c r="T126" i="8"/>
  <c r="R126" i="8"/>
  <c r="P126" i="8"/>
  <c r="J119" i="8"/>
  <c r="F119" i="8"/>
  <c r="F117" i="8"/>
  <c r="E115" i="8"/>
  <c r="J91" i="8"/>
  <c r="F91" i="8"/>
  <c r="F89" i="8"/>
  <c r="E87" i="8"/>
  <c r="J24" i="8"/>
  <c r="E24" i="8"/>
  <c r="J92" i="8" s="1"/>
  <c r="J23" i="8"/>
  <c r="J18" i="8"/>
  <c r="E18" i="8"/>
  <c r="F120" i="8" s="1"/>
  <c r="J17" i="8"/>
  <c r="J12" i="8"/>
  <c r="J89" i="8" s="1"/>
  <c r="E7" i="8"/>
  <c r="E113" i="8"/>
  <c r="J37" i="7"/>
  <c r="J36" i="7"/>
  <c r="AY100" i="1"/>
  <c r="J35" i="7"/>
  <c r="AX100" i="1"/>
  <c r="BI267" i="7"/>
  <c r="BH267" i="7"/>
  <c r="BG267" i="7"/>
  <c r="BF267" i="7"/>
  <c r="T267" i="7"/>
  <c r="T266" i="7" s="1"/>
  <c r="R267" i="7"/>
  <c r="R266" i="7" s="1"/>
  <c r="P267" i="7"/>
  <c r="P266" i="7" s="1"/>
  <c r="BI263" i="7"/>
  <c r="BH263" i="7"/>
  <c r="BG263" i="7"/>
  <c r="BF263" i="7"/>
  <c r="T263" i="7"/>
  <c r="R263" i="7"/>
  <c r="P263" i="7"/>
  <c r="BI260" i="7"/>
  <c r="BH260" i="7"/>
  <c r="BG260" i="7"/>
  <c r="BF260" i="7"/>
  <c r="T260" i="7"/>
  <c r="R260" i="7"/>
  <c r="P260" i="7"/>
  <c r="BI257" i="7"/>
  <c r="BH257" i="7"/>
  <c r="BG257" i="7"/>
  <c r="BF257" i="7"/>
  <c r="T257" i="7"/>
  <c r="R257" i="7"/>
  <c r="P257" i="7"/>
  <c r="BI254" i="7"/>
  <c r="BH254" i="7"/>
  <c r="BG254" i="7"/>
  <c r="BF254" i="7"/>
  <c r="T254" i="7"/>
  <c r="R254" i="7"/>
  <c r="P254" i="7"/>
  <c r="BI251" i="7"/>
  <c r="BH251" i="7"/>
  <c r="BG251" i="7"/>
  <c r="BF251" i="7"/>
  <c r="T251" i="7"/>
  <c r="R251" i="7"/>
  <c r="P251" i="7"/>
  <c r="BI248" i="7"/>
  <c r="BH248" i="7"/>
  <c r="BG248" i="7"/>
  <c r="BF248" i="7"/>
  <c r="T248" i="7"/>
  <c r="R248" i="7"/>
  <c r="P248" i="7"/>
  <c r="BI245" i="7"/>
  <c r="BH245" i="7"/>
  <c r="BG245" i="7"/>
  <c r="BF245" i="7"/>
  <c r="T245" i="7"/>
  <c r="R245" i="7"/>
  <c r="P245" i="7"/>
  <c r="BI242" i="7"/>
  <c r="BH242" i="7"/>
  <c r="BG242" i="7"/>
  <c r="BF242" i="7"/>
  <c r="T242" i="7"/>
  <c r="R242" i="7"/>
  <c r="P242" i="7"/>
  <c r="BI238" i="7"/>
  <c r="BH238" i="7"/>
  <c r="BG238" i="7"/>
  <c r="BF238" i="7"/>
  <c r="T238" i="7"/>
  <c r="R238" i="7"/>
  <c r="P238" i="7"/>
  <c r="BI235" i="7"/>
  <c r="BH235" i="7"/>
  <c r="BG235" i="7"/>
  <c r="BF235" i="7"/>
  <c r="T235" i="7"/>
  <c r="R235" i="7"/>
  <c r="P235" i="7"/>
  <c r="BI232" i="7"/>
  <c r="BH232" i="7"/>
  <c r="BG232" i="7"/>
  <c r="BF232" i="7"/>
  <c r="T232" i="7"/>
  <c r="R232" i="7"/>
  <c r="P232" i="7"/>
  <c r="BI229" i="7"/>
  <c r="BH229" i="7"/>
  <c r="BG229" i="7"/>
  <c r="BF229" i="7"/>
  <c r="T229" i="7"/>
  <c r="R229" i="7"/>
  <c r="P229" i="7"/>
  <c r="BI226" i="7"/>
  <c r="BH226" i="7"/>
  <c r="BG226" i="7"/>
  <c r="BF226" i="7"/>
  <c r="T226" i="7"/>
  <c r="R226" i="7"/>
  <c r="P226" i="7"/>
  <c r="BI223" i="7"/>
  <c r="BH223" i="7"/>
  <c r="BG223" i="7"/>
  <c r="BF223" i="7"/>
  <c r="T223" i="7"/>
  <c r="R223" i="7"/>
  <c r="P223" i="7"/>
  <c r="BI220" i="7"/>
  <c r="BH220" i="7"/>
  <c r="BG220" i="7"/>
  <c r="BF220" i="7"/>
  <c r="T220" i="7"/>
  <c r="R220" i="7"/>
  <c r="P220" i="7"/>
  <c r="BI217" i="7"/>
  <c r="BH217" i="7"/>
  <c r="BG217" i="7"/>
  <c r="BF217" i="7"/>
  <c r="T217" i="7"/>
  <c r="R217" i="7"/>
  <c r="P217" i="7"/>
  <c r="BI214" i="7"/>
  <c r="BH214" i="7"/>
  <c r="BG214" i="7"/>
  <c r="BF214" i="7"/>
  <c r="T214" i="7"/>
  <c r="R214" i="7"/>
  <c r="P214" i="7"/>
  <c r="BI211" i="7"/>
  <c r="BH211" i="7"/>
  <c r="BG211" i="7"/>
  <c r="BF211" i="7"/>
  <c r="T211" i="7"/>
  <c r="R211" i="7"/>
  <c r="P211" i="7"/>
  <c r="BI208" i="7"/>
  <c r="BH208" i="7"/>
  <c r="BG208" i="7"/>
  <c r="BF208" i="7"/>
  <c r="T208" i="7"/>
  <c r="R208" i="7"/>
  <c r="P208" i="7"/>
  <c r="BI205" i="7"/>
  <c r="BH205" i="7"/>
  <c r="BG205" i="7"/>
  <c r="BF205" i="7"/>
  <c r="T205" i="7"/>
  <c r="R205" i="7"/>
  <c r="P205" i="7"/>
  <c r="BI202" i="7"/>
  <c r="BH202" i="7"/>
  <c r="BG202" i="7"/>
  <c r="BF202" i="7"/>
  <c r="T202" i="7"/>
  <c r="R202" i="7"/>
  <c r="P202" i="7"/>
  <c r="BI199" i="7"/>
  <c r="BH199" i="7"/>
  <c r="BG199" i="7"/>
  <c r="BF199" i="7"/>
  <c r="T199" i="7"/>
  <c r="R199" i="7"/>
  <c r="P199" i="7"/>
  <c r="BI195" i="7"/>
  <c r="BH195" i="7"/>
  <c r="BG195" i="7"/>
  <c r="BF195" i="7"/>
  <c r="T195" i="7"/>
  <c r="T194" i="7"/>
  <c r="R195" i="7"/>
  <c r="R194" i="7" s="1"/>
  <c r="P195" i="7"/>
  <c r="P194" i="7"/>
  <c r="BI191" i="7"/>
  <c r="BH191" i="7"/>
  <c r="BG191" i="7"/>
  <c r="BF191" i="7"/>
  <c r="T191" i="7"/>
  <c r="T190" i="7" s="1"/>
  <c r="R191" i="7"/>
  <c r="R190" i="7"/>
  <c r="P191" i="7"/>
  <c r="P190" i="7" s="1"/>
  <c r="BI187" i="7"/>
  <c r="BH187" i="7"/>
  <c r="BG187" i="7"/>
  <c r="BF187" i="7"/>
  <c r="T187" i="7"/>
  <c r="R187" i="7"/>
  <c r="P187" i="7"/>
  <c r="BI184" i="7"/>
  <c r="BH184" i="7"/>
  <c r="BG184" i="7"/>
  <c r="BF184" i="7"/>
  <c r="T184" i="7"/>
  <c r="R184" i="7"/>
  <c r="P184" i="7"/>
  <c r="BI181" i="7"/>
  <c r="BH181" i="7"/>
  <c r="BG181" i="7"/>
  <c r="BF181" i="7"/>
  <c r="T181" i="7"/>
  <c r="R181" i="7"/>
  <c r="P181" i="7"/>
  <c r="BI178" i="7"/>
  <c r="BH178" i="7"/>
  <c r="BG178" i="7"/>
  <c r="BF178" i="7"/>
  <c r="T178" i="7"/>
  <c r="R178" i="7"/>
  <c r="P178" i="7"/>
  <c r="BI175" i="7"/>
  <c r="BH175" i="7"/>
  <c r="BG175" i="7"/>
  <c r="BF175" i="7"/>
  <c r="T175" i="7"/>
  <c r="R175" i="7"/>
  <c r="P175" i="7"/>
  <c r="BI172" i="7"/>
  <c r="BH172" i="7"/>
  <c r="BG172" i="7"/>
  <c r="BF172" i="7"/>
  <c r="T172" i="7"/>
  <c r="R172" i="7"/>
  <c r="P172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3" i="7"/>
  <c r="BH163" i="7"/>
  <c r="BG163" i="7"/>
  <c r="BF163" i="7"/>
  <c r="T163" i="7"/>
  <c r="R163" i="7"/>
  <c r="P163" i="7"/>
  <c r="BI160" i="7"/>
  <c r="BH160" i="7"/>
  <c r="BG160" i="7"/>
  <c r="BF160" i="7"/>
  <c r="T160" i="7"/>
  <c r="R160" i="7"/>
  <c r="P160" i="7"/>
  <c r="BI157" i="7"/>
  <c r="BH157" i="7"/>
  <c r="BG157" i="7"/>
  <c r="BF157" i="7"/>
  <c r="T157" i="7"/>
  <c r="R157" i="7"/>
  <c r="P157" i="7"/>
  <c r="BI154" i="7"/>
  <c r="BH154" i="7"/>
  <c r="BG154" i="7"/>
  <c r="BF154" i="7"/>
  <c r="T154" i="7"/>
  <c r="R154" i="7"/>
  <c r="P154" i="7"/>
  <c r="BI151" i="7"/>
  <c r="BH151" i="7"/>
  <c r="BG151" i="7"/>
  <c r="BF151" i="7"/>
  <c r="T151" i="7"/>
  <c r="R151" i="7"/>
  <c r="P151" i="7"/>
  <c r="BI148" i="7"/>
  <c r="BH148" i="7"/>
  <c r="BG148" i="7"/>
  <c r="BF148" i="7"/>
  <c r="T148" i="7"/>
  <c r="R148" i="7"/>
  <c r="P148" i="7"/>
  <c r="BI145" i="7"/>
  <c r="BH145" i="7"/>
  <c r="BG145" i="7"/>
  <c r="BF145" i="7"/>
  <c r="T145" i="7"/>
  <c r="R145" i="7"/>
  <c r="P145" i="7"/>
  <c r="BI141" i="7"/>
  <c r="BH141" i="7"/>
  <c r="BG141" i="7"/>
  <c r="BF141" i="7"/>
  <c r="T141" i="7"/>
  <c r="R141" i="7"/>
  <c r="P141" i="7"/>
  <c r="BI138" i="7"/>
  <c r="BH138" i="7"/>
  <c r="BG138" i="7"/>
  <c r="BF138" i="7"/>
  <c r="T138" i="7"/>
  <c r="R138" i="7"/>
  <c r="P138" i="7"/>
  <c r="BI135" i="7"/>
  <c r="BH135" i="7"/>
  <c r="BG135" i="7"/>
  <c r="BF135" i="7"/>
  <c r="T135" i="7"/>
  <c r="R135" i="7"/>
  <c r="P135" i="7"/>
  <c r="BI132" i="7"/>
  <c r="BH132" i="7"/>
  <c r="BG132" i="7"/>
  <c r="BF132" i="7"/>
  <c r="T132" i="7"/>
  <c r="R132" i="7"/>
  <c r="P132" i="7"/>
  <c r="BI129" i="7"/>
  <c r="BH129" i="7"/>
  <c r="BG129" i="7"/>
  <c r="BF129" i="7"/>
  <c r="T129" i="7"/>
  <c r="R129" i="7"/>
  <c r="P129" i="7"/>
  <c r="BI126" i="7"/>
  <c r="BH126" i="7"/>
  <c r="BG126" i="7"/>
  <c r="BF126" i="7"/>
  <c r="T126" i="7"/>
  <c r="R126" i="7"/>
  <c r="P126" i="7"/>
  <c r="J119" i="7"/>
  <c r="F119" i="7"/>
  <c r="F117" i="7"/>
  <c r="E115" i="7"/>
  <c r="J91" i="7"/>
  <c r="F91" i="7"/>
  <c r="F89" i="7"/>
  <c r="E87" i="7"/>
  <c r="J24" i="7"/>
  <c r="E24" i="7"/>
  <c r="J92" i="7" s="1"/>
  <c r="J23" i="7"/>
  <c r="J18" i="7"/>
  <c r="E18" i="7"/>
  <c r="F120" i="7" s="1"/>
  <c r="J17" i="7"/>
  <c r="J12" i="7"/>
  <c r="J117" i="7" s="1"/>
  <c r="E7" i="7"/>
  <c r="E113" i="7"/>
  <c r="J37" i="6"/>
  <c r="J36" i="6"/>
  <c r="AY99" i="1"/>
  <c r="J35" i="6"/>
  <c r="AX99" i="1" s="1"/>
  <c r="BI327" i="6"/>
  <c r="BH327" i="6"/>
  <c r="BG327" i="6"/>
  <c r="BF327" i="6"/>
  <c r="T327" i="6"/>
  <c r="T326" i="6" s="1"/>
  <c r="R327" i="6"/>
  <c r="R326" i="6" s="1"/>
  <c r="P327" i="6"/>
  <c r="P326" i="6" s="1"/>
  <c r="BI323" i="6"/>
  <c r="BH323" i="6"/>
  <c r="BG323" i="6"/>
  <c r="BF323" i="6"/>
  <c r="T323" i="6"/>
  <c r="R323" i="6"/>
  <c r="P323" i="6"/>
  <c r="BI320" i="6"/>
  <c r="BH320" i="6"/>
  <c r="BG320" i="6"/>
  <c r="BF320" i="6"/>
  <c r="T320" i="6"/>
  <c r="R320" i="6"/>
  <c r="P320" i="6"/>
  <c r="BI317" i="6"/>
  <c r="BH317" i="6"/>
  <c r="BG317" i="6"/>
  <c r="BF317" i="6"/>
  <c r="T317" i="6"/>
  <c r="R317" i="6"/>
  <c r="P317" i="6"/>
  <c r="BI314" i="6"/>
  <c r="BH314" i="6"/>
  <c r="BG314" i="6"/>
  <c r="BF314" i="6"/>
  <c r="T314" i="6"/>
  <c r="R314" i="6"/>
  <c r="P314" i="6"/>
  <c r="BI311" i="6"/>
  <c r="BH311" i="6"/>
  <c r="BG311" i="6"/>
  <c r="BF311" i="6"/>
  <c r="T311" i="6"/>
  <c r="R311" i="6"/>
  <c r="P311" i="6"/>
  <c r="BI308" i="6"/>
  <c r="BH308" i="6"/>
  <c r="BG308" i="6"/>
  <c r="BF308" i="6"/>
  <c r="T308" i="6"/>
  <c r="R308" i="6"/>
  <c r="P308" i="6"/>
  <c r="BI305" i="6"/>
  <c r="BH305" i="6"/>
  <c r="BG305" i="6"/>
  <c r="BF305" i="6"/>
  <c r="T305" i="6"/>
  <c r="R305" i="6"/>
  <c r="P305" i="6"/>
  <c r="BI302" i="6"/>
  <c r="BH302" i="6"/>
  <c r="BG302" i="6"/>
  <c r="BF302" i="6"/>
  <c r="T302" i="6"/>
  <c r="R302" i="6"/>
  <c r="P302" i="6"/>
  <c r="BI299" i="6"/>
  <c r="BH299" i="6"/>
  <c r="BG299" i="6"/>
  <c r="BF299" i="6"/>
  <c r="T299" i="6"/>
  <c r="R299" i="6"/>
  <c r="P299" i="6"/>
  <c r="BI296" i="6"/>
  <c r="BH296" i="6"/>
  <c r="BG296" i="6"/>
  <c r="BF296" i="6"/>
  <c r="T296" i="6"/>
  <c r="R296" i="6"/>
  <c r="P296" i="6"/>
  <c r="BI292" i="6"/>
  <c r="BH292" i="6"/>
  <c r="BG292" i="6"/>
  <c r="BF292" i="6"/>
  <c r="T292" i="6"/>
  <c r="R292" i="6"/>
  <c r="P292" i="6"/>
  <c r="BI289" i="6"/>
  <c r="BH289" i="6"/>
  <c r="BG289" i="6"/>
  <c r="BF289" i="6"/>
  <c r="T289" i="6"/>
  <c r="R289" i="6"/>
  <c r="P289" i="6"/>
  <c r="BI286" i="6"/>
  <c r="BH286" i="6"/>
  <c r="BG286" i="6"/>
  <c r="BF286" i="6"/>
  <c r="T286" i="6"/>
  <c r="R286" i="6"/>
  <c r="P286" i="6"/>
  <c r="BI283" i="6"/>
  <c r="BH283" i="6"/>
  <c r="BG283" i="6"/>
  <c r="BF283" i="6"/>
  <c r="T283" i="6"/>
  <c r="R283" i="6"/>
  <c r="P283" i="6"/>
  <c r="BI280" i="6"/>
  <c r="BH280" i="6"/>
  <c r="BG280" i="6"/>
  <c r="BF280" i="6"/>
  <c r="T280" i="6"/>
  <c r="R280" i="6"/>
  <c r="P280" i="6"/>
  <c r="BI277" i="6"/>
  <c r="BH277" i="6"/>
  <c r="BG277" i="6"/>
  <c r="BF277" i="6"/>
  <c r="T277" i="6"/>
  <c r="R277" i="6"/>
  <c r="P277" i="6"/>
  <c r="BI274" i="6"/>
  <c r="BH274" i="6"/>
  <c r="BG274" i="6"/>
  <c r="BF274" i="6"/>
  <c r="T274" i="6"/>
  <c r="R274" i="6"/>
  <c r="P274" i="6"/>
  <c r="BI271" i="6"/>
  <c r="BH271" i="6"/>
  <c r="BG271" i="6"/>
  <c r="BF271" i="6"/>
  <c r="T271" i="6"/>
  <c r="R271" i="6"/>
  <c r="P271" i="6"/>
  <c r="BI268" i="6"/>
  <c r="BH268" i="6"/>
  <c r="BG268" i="6"/>
  <c r="BF268" i="6"/>
  <c r="T268" i="6"/>
  <c r="R268" i="6"/>
  <c r="P268" i="6"/>
  <c r="BI265" i="6"/>
  <c r="BH265" i="6"/>
  <c r="BG265" i="6"/>
  <c r="BF265" i="6"/>
  <c r="T265" i="6"/>
  <c r="R265" i="6"/>
  <c r="P265" i="6"/>
  <c r="BI262" i="6"/>
  <c r="BH262" i="6"/>
  <c r="BG262" i="6"/>
  <c r="BF262" i="6"/>
  <c r="T262" i="6"/>
  <c r="R262" i="6"/>
  <c r="P262" i="6"/>
  <c r="BI259" i="6"/>
  <c r="BH259" i="6"/>
  <c r="BG259" i="6"/>
  <c r="BF259" i="6"/>
  <c r="T259" i="6"/>
  <c r="R259" i="6"/>
  <c r="P259" i="6"/>
  <c r="BI256" i="6"/>
  <c r="BH256" i="6"/>
  <c r="BG256" i="6"/>
  <c r="BF256" i="6"/>
  <c r="T256" i="6"/>
  <c r="R256" i="6"/>
  <c r="P256" i="6"/>
  <c r="BI253" i="6"/>
  <c r="BH253" i="6"/>
  <c r="BG253" i="6"/>
  <c r="BF253" i="6"/>
  <c r="T253" i="6"/>
  <c r="R253" i="6"/>
  <c r="P253" i="6"/>
  <c r="BI250" i="6"/>
  <c r="BH250" i="6"/>
  <c r="BG250" i="6"/>
  <c r="BF250" i="6"/>
  <c r="T250" i="6"/>
  <c r="R250" i="6"/>
  <c r="P250" i="6"/>
  <c r="BI247" i="6"/>
  <c r="BH247" i="6"/>
  <c r="BG247" i="6"/>
  <c r="BF247" i="6"/>
  <c r="T247" i="6"/>
  <c r="R247" i="6"/>
  <c r="P247" i="6"/>
  <c r="BI244" i="6"/>
  <c r="BH244" i="6"/>
  <c r="BG244" i="6"/>
  <c r="BF244" i="6"/>
  <c r="T244" i="6"/>
  <c r="R244" i="6"/>
  <c r="P244" i="6"/>
  <c r="BI241" i="6"/>
  <c r="BH241" i="6"/>
  <c r="BG241" i="6"/>
  <c r="BF241" i="6"/>
  <c r="T241" i="6"/>
  <c r="R241" i="6"/>
  <c r="P241" i="6"/>
  <c r="BI238" i="6"/>
  <c r="BH238" i="6"/>
  <c r="BG238" i="6"/>
  <c r="BF238" i="6"/>
  <c r="T238" i="6"/>
  <c r="R238" i="6"/>
  <c r="P238" i="6"/>
  <c r="BI235" i="6"/>
  <c r="BH235" i="6"/>
  <c r="BG235" i="6"/>
  <c r="BF235" i="6"/>
  <c r="T235" i="6"/>
  <c r="R235" i="6"/>
  <c r="P235" i="6"/>
  <c r="BI232" i="6"/>
  <c r="BH232" i="6"/>
  <c r="BG232" i="6"/>
  <c r="BF232" i="6"/>
  <c r="T232" i="6"/>
  <c r="R232" i="6"/>
  <c r="P232" i="6"/>
  <c r="BI229" i="6"/>
  <c r="BH229" i="6"/>
  <c r="BG229" i="6"/>
  <c r="BF229" i="6"/>
  <c r="T229" i="6"/>
  <c r="R229" i="6"/>
  <c r="P229" i="6"/>
  <c r="BI226" i="6"/>
  <c r="BH226" i="6"/>
  <c r="BG226" i="6"/>
  <c r="BF226" i="6"/>
  <c r="T226" i="6"/>
  <c r="R226" i="6"/>
  <c r="P226" i="6"/>
  <c r="BI223" i="6"/>
  <c r="BH223" i="6"/>
  <c r="BG223" i="6"/>
  <c r="BF223" i="6"/>
  <c r="T223" i="6"/>
  <c r="R223" i="6"/>
  <c r="P223" i="6"/>
  <c r="BI220" i="6"/>
  <c r="BH220" i="6"/>
  <c r="BG220" i="6"/>
  <c r="BF220" i="6"/>
  <c r="T220" i="6"/>
  <c r="R220" i="6"/>
  <c r="P220" i="6"/>
  <c r="BI217" i="6"/>
  <c r="BH217" i="6"/>
  <c r="BG217" i="6"/>
  <c r="BF217" i="6"/>
  <c r="T217" i="6"/>
  <c r="R217" i="6"/>
  <c r="P217" i="6"/>
  <c r="BI214" i="6"/>
  <c r="BH214" i="6"/>
  <c r="BG214" i="6"/>
  <c r="BF214" i="6"/>
  <c r="T214" i="6"/>
  <c r="R214" i="6"/>
  <c r="P214" i="6"/>
  <c r="BI210" i="6"/>
  <c r="BH210" i="6"/>
  <c r="BG210" i="6"/>
  <c r="BF210" i="6"/>
  <c r="T210" i="6"/>
  <c r="T209" i="6"/>
  <c r="R210" i="6"/>
  <c r="R209" i="6"/>
  <c r="P210" i="6"/>
  <c r="P209" i="6"/>
  <c r="BI206" i="6"/>
  <c r="BH206" i="6"/>
  <c r="BG206" i="6"/>
  <c r="BF206" i="6"/>
  <c r="T206" i="6"/>
  <c r="R206" i="6"/>
  <c r="P206" i="6"/>
  <c r="BI203" i="6"/>
  <c r="BH203" i="6"/>
  <c r="BG203" i="6"/>
  <c r="BF203" i="6"/>
  <c r="T203" i="6"/>
  <c r="R203" i="6"/>
  <c r="P203" i="6"/>
  <c r="BI200" i="6"/>
  <c r="BH200" i="6"/>
  <c r="BG200" i="6"/>
  <c r="BF200" i="6"/>
  <c r="T200" i="6"/>
  <c r="R200" i="6"/>
  <c r="P200" i="6"/>
  <c r="BI197" i="6"/>
  <c r="BH197" i="6"/>
  <c r="BG197" i="6"/>
  <c r="BF197" i="6"/>
  <c r="T197" i="6"/>
  <c r="R197" i="6"/>
  <c r="P197" i="6"/>
  <c r="BI194" i="6"/>
  <c r="BH194" i="6"/>
  <c r="BG194" i="6"/>
  <c r="BF194" i="6"/>
  <c r="T194" i="6"/>
  <c r="R194" i="6"/>
  <c r="P194" i="6"/>
  <c r="BI191" i="6"/>
  <c r="BH191" i="6"/>
  <c r="BG191" i="6"/>
  <c r="BF191" i="6"/>
  <c r="T191" i="6"/>
  <c r="R191" i="6"/>
  <c r="P191" i="6"/>
  <c r="BI188" i="6"/>
  <c r="BH188" i="6"/>
  <c r="BG188" i="6"/>
  <c r="BF188" i="6"/>
  <c r="T188" i="6"/>
  <c r="R188" i="6"/>
  <c r="P188" i="6"/>
  <c r="BI183" i="6"/>
  <c r="BH183" i="6"/>
  <c r="BG183" i="6"/>
  <c r="BF183" i="6"/>
  <c r="T183" i="6"/>
  <c r="R183" i="6"/>
  <c r="P183" i="6"/>
  <c r="BI178" i="6"/>
  <c r="BH178" i="6"/>
  <c r="BG178" i="6"/>
  <c r="BF178" i="6"/>
  <c r="T178" i="6"/>
  <c r="R178" i="6"/>
  <c r="P178" i="6"/>
  <c r="BI175" i="6"/>
  <c r="BH175" i="6"/>
  <c r="BG175" i="6"/>
  <c r="BF175" i="6"/>
  <c r="T175" i="6"/>
  <c r="R175" i="6"/>
  <c r="P175" i="6"/>
  <c r="BI172" i="6"/>
  <c r="BH172" i="6"/>
  <c r="BG172" i="6"/>
  <c r="BF172" i="6"/>
  <c r="T172" i="6"/>
  <c r="R172" i="6"/>
  <c r="P172" i="6"/>
  <c r="BI169" i="6"/>
  <c r="BH169" i="6"/>
  <c r="BG169" i="6"/>
  <c r="BF169" i="6"/>
  <c r="T169" i="6"/>
  <c r="R169" i="6"/>
  <c r="P169" i="6"/>
  <c r="BI166" i="6"/>
  <c r="BH166" i="6"/>
  <c r="BG166" i="6"/>
  <c r="BF166" i="6"/>
  <c r="T166" i="6"/>
  <c r="R166" i="6"/>
  <c r="P166" i="6"/>
  <c r="BI163" i="6"/>
  <c r="BH163" i="6"/>
  <c r="BG163" i="6"/>
  <c r="BF163" i="6"/>
  <c r="T163" i="6"/>
  <c r="R163" i="6"/>
  <c r="P163" i="6"/>
  <c r="BI160" i="6"/>
  <c r="BH160" i="6"/>
  <c r="BG160" i="6"/>
  <c r="BF160" i="6"/>
  <c r="T160" i="6"/>
  <c r="R160" i="6"/>
  <c r="P160" i="6"/>
  <c r="BI157" i="6"/>
  <c r="BH157" i="6"/>
  <c r="BG157" i="6"/>
  <c r="BF157" i="6"/>
  <c r="T157" i="6"/>
  <c r="R157" i="6"/>
  <c r="P157" i="6"/>
  <c r="BI153" i="6"/>
  <c r="BH153" i="6"/>
  <c r="BG153" i="6"/>
  <c r="BF153" i="6"/>
  <c r="T153" i="6"/>
  <c r="R153" i="6"/>
  <c r="P153" i="6"/>
  <c r="BI149" i="6"/>
  <c r="BH149" i="6"/>
  <c r="BG149" i="6"/>
  <c r="BF149" i="6"/>
  <c r="T149" i="6"/>
  <c r="R149" i="6"/>
  <c r="P149" i="6"/>
  <c r="BI146" i="6"/>
  <c r="BH146" i="6"/>
  <c r="BG146" i="6"/>
  <c r="BF146" i="6"/>
  <c r="T146" i="6"/>
  <c r="R146" i="6"/>
  <c r="P146" i="6"/>
  <c r="BI143" i="6"/>
  <c r="BH143" i="6"/>
  <c r="BG143" i="6"/>
  <c r="BF143" i="6"/>
  <c r="T143" i="6"/>
  <c r="R143" i="6"/>
  <c r="P143" i="6"/>
  <c r="BI140" i="6"/>
  <c r="BH140" i="6"/>
  <c r="BG140" i="6"/>
  <c r="BF140" i="6"/>
  <c r="T140" i="6"/>
  <c r="R140" i="6"/>
  <c r="P140" i="6"/>
  <c r="BI137" i="6"/>
  <c r="BH137" i="6"/>
  <c r="BG137" i="6"/>
  <c r="BF137" i="6"/>
  <c r="T137" i="6"/>
  <c r="R137" i="6"/>
  <c r="P137" i="6"/>
  <c r="BI134" i="6"/>
  <c r="BH134" i="6"/>
  <c r="BG134" i="6"/>
  <c r="BF134" i="6"/>
  <c r="T134" i="6"/>
  <c r="R134" i="6"/>
  <c r="P134" i="6"/>
  <c r="BI131" i="6"/>
  <c r="BH131" i="6"/>
  <c r="BG131" i="6"/>
  <c r="BF131" i="6"/>
  <c r="T131" i="6"/>
  <c r="R131" i="6"/>
  <c r="P131" i="6"/>
  <c r="BI128" i="6"/>
  <c r="BH128" i="6"/>
  <c r="BG128" i="6"/>
  <c r="BF128" i="6"/>
  <c r="T128" i="6"/>
  <c r="R128" i="6"/>
  <c r="P128" i="6"/>
  <c r="BI125" i="6"/>
  <c r="BH125" i="6"/>
  <c r="BG125" i="6"/>
  <c r="BF125" i="6"/>
  <c r="T125" i="6"/>
  <c r="R125" i="6"/>
  <c r="P125" i="6"/>
  <c r="J118" i="6"/>
  <c r="F118" i="6"/>
  <c r="F116" i="6"/>
  <c r="E114" i="6"/>
  <c r="J91" i="6"/>
  <c r="F91" i="6"/>
  <c r="F89" i="6"/>
  <c r="E87" i="6"/>
  <c r="J24" i="6"/>
  <c r="E24" i="6"/>
  <c r="J92" i="6" s="1"/>
  <c r="J23" i="6"/>
  <c r="J18" i="6"/>
  <c r="E18" i="6"/>
  <c r="F119" i="6" s="1"/>
  <c r="J17" i="6"/>
  <c r="J12" i="6"/>
  <c r="J89" i="6"/>
  <c r="E7" i="6"/>
  <c r="E85" i="6"/>
  <c r="J37" i="5"/>
  <c r="J36" i="5"/>
  <c r="AY98" i="1" s="1"/>
  <c r="J35" i="5"/>
  <c r="AX98" i="1"/>
  <c r="BI352" i="5"/>
  <c r="BH352" i="5"/>
  <c r="BG352" i="5"/>
  <c r="BF352" i="5"/>
  <c r="T352" i="5"/>
  <c r="T351" i="5" s="1"/>
  <c r="R352" i="5"/>
  <c r="R351" i="5" s="1"/>
  <c r="P352" i="5"/>
  <c r="P351" i="5" s="1"/>
  <c r="BI348" i="5"/>
  <c r="BH348" i="5"/>
  <c r="BG348" i="5"/>
  <c r="BF348" i="5"/>
  <c r="T348" i="5"/>
  <c r="R348" i="5"/>
  <c r="P348" i="5"/>
  <c r="BI345" i="5"/>
  <c r="BH345" i="5"/>
  <c r="BG345" i="5"/>
  <c r="BF345" i="5"/>
  <c r="T345" i="5"/>
  <c r="R345" i="5"/>
  <c r="P345" i="5"/>
  <c r="BI342" i="5"/>
  <c r="BH342" i="5"/>
  <c r="BG342" i="5"/>
  <c r="BF342" i="5"/>
  <c r="T342" i="5"/>
  <c r="R342" i="5"/>
  <c r="P342" i="5"/>
  <c r="BI339" i="5"/>
  <c r="BH339" i="5"/>
  <c r="BG339" i="5"/>
  <c r="BF339" i="5"/>
  <c r="T339" i="5"/>
  <c r="R339" i="5"/>
  <c r="P339" i="5"/>
  <c r="BI336" i="5"/>
  <c r="BH336" i="5"/>
  <c r="BG336" i="5"/>
  <c r="BF336" i="5"/>
  <c r="T336" i="5"/>
  <c r="R336" i="5"/>
  <c r="P336" i="5"/>
  <c r="BI333" i="5"/>
  <c r="BH333" i="5"/>
  <c r="BG333" i="5"/>
  <c r="BF333" i="5"/>
  <c r="T333" i="5"/>
  <c r="R333" i="5"/>
  <c r="P333" i="5"/>
  <c r="BI330" i="5"/>
  <c r="BH330" i="5"/>
  <c r="BG330" i="5"/>
  <c r="BF330" i="5"/>
  <c r="T330" i="5"/>
  <c r="R330" i="5"/>
  <c r="P330" i="5"/>
  <c r="BI327" i="5"/>
  <c r="BH327" i="5"/>
  <c r="BG327" i="5"/>
  <c r="BF327" i="5"/>
  <c r="T327" i="5"/>
  <c r="R327" i="5"/>
  <c r="P327" i="5"/>
  <c r="BI323" i="5"/>
  <c r="BH323" i="5"/>
  <c r="BG323" i="5"/>
  <c r="BF323" i="5"/>
  <c r="T323" i="5"/>
  <c r="R323" i="5"/>
  <c r="P323" i="5"/>
  <c r="BI320" i="5"/>
  <c r="BH320" i="5"/>
  <c r="BG320" i="5"/>
  <c r="BF320" i="5"/>
  <c r="T320" i="5"/>
  <c r="R320" i="5"/>
  <c r="P320" i="5"/>
  <c r="BI317" i="5"/>
  <c r="BH317" i="5"/>
  <c r="BG317" i="5"/>
  <c r="BF317" i="5"/>
  <c r="T317" i="5"/>
  <c r="R317" i="5"/>
  <c r="P317" i="5"/>
  <c r="BI314" i="5"/>
  <c r="BH314" i="5"/>
  <c r="BG314" i="5"/>
  <c r="BF314" i="5"/>
  <c r="T314" i="5"/>
  <c r="R314" i="5"/>
  <c r="P314" i="5"/>
  <c r="BI311" i="5"/>
  <c r="BH311" i="5"/>
  <c r="BG311" i="5"/>
  <c r="BF311" i="5"/>
  <c r="T311" i="5"/>
  <c r="R311" i="5"/>
  <c r="P311" i="5"/>
  <c r="BI308" i="5"/>
  <c r="BH308" i="5"/>
  <c r="BG308" i="5"/>
  <c r="BF308" i="5"/>
  <c r="T308" i="5"/>
  <c r="R308" i="5"/>
  <c r="P308" i="5"/>
  <c r="BI305" i="5"/>
  <c r="BH305" i="5"/>
  <c r="BG305" i="5"/>
  <c r="BF305" i="5"/>
  <c r="T305" i="5"/>
  <c r="R305" i="5"/>
  <c r="P305" i="5"/>
  <c r="BI302" i="5"/>
  <c r="BH302" i="5"/>
  <c r="BG302" i="5"/>
  <c r="BF302" i="5"/>
  <c r="T302" i="5"/>
  <c r="R302" i="5"/>
  <c r="P302" i="5"/>
  <c r="BI299" i="5"/>
  <c r="BH299" i="5"/>
  <c r="BG299" i="5"/>
  <c r="BF299" i="5"/>
  <c r="T299" i="5"/>
  <c r="R299" i="5"/>
  <c r="P299" i="5"/>
  <c r="BI296" i="5"/>
  <c r="BH296" i="5"/>
  <c r="BG296" i="5"/>
  <c r="BF296" i="5"/>
  <c r="T296" i="5"/>
  <c r="R296" i="5"/>
  <c r="P296" i="5"/>
  <c r="BI293" i="5"/>
  <c r="BH293" i="5"/>
  <c r="BG293" i="5"/>
  <c r="BF293" i="5"/>
  <c r="T293" i="5"/>
  <c r="R293" i="5"/>
  <c r="P293" i="5"/>
  <c r="BI290" i="5"/>
  <c r="BH290" i="5"/>
  <c r="BG290" i="5"/>
  <c r="BF290" i="5"/>
  <c r="T290" i="5"/>
  <c r="R290" i="5"/>
  <c r="P290" i="5"/>
  <c r="BI287" i="5"/>
  <c r="BH287" i="5"/>
  <c r="BG287" i="5"/>
  <c r="BF287" i="5"/>
  <c r="T287" i="5"/>
  <c r="R287" i="5"/>
  <c r="P287" i="5"/>
  <c r="BI284" i="5"/>
  <c r="BH284" i="5"/>
  <c r="BG284" i="5"/>
  <c r="BF284" i="5"/>
  <c r="T284" i="5"/>
  <c r="R284" i="5"/>
  <c r="P284" i="5"/>
  <c r="BI281" i="5"/>
  <c r="BH281" i="5"/>
  <c r="BG281" i="5"/>
  <c r="BF281" i="5"/>
  <c r="T281" i="5"/>
  <c r="R281" i="5"/>
  <c r="P281" i="5"/>
  <c r="BI278" i="5"/>
  <c r="BH278" i="5"/>
  <c r="BG278" i="5"/>
  <c r="BF278" i="5"/>
  <c r="T278" i="5"/>
  <c r="R278" i="5"/>
  <c r="P278" i="5"/>
  <c r="BI275" i="5"/>
  <c r="BH275" i="5"/>
  <c r="BG275" i="5"/>
  <c r="BF275" i="5"/>
  <c r="T275" i="5"/>
  <c r="R275" i="5"/>
  <c r="P275" i="5"/>
  <c r="BI272" i="5"/>
  <c r="BH272" i="5"/>
  <c r="BG272" i="5"/>
  <c r="BF272" i="5"/>
  <c r="T272" i="5"/>
  <c r="R272" i="5"/>
  <c r="P272" i="5"/>
  <c r="BI269" i="5"/>
  <c r="BH269" i="5"/>
  <c r="BG269" i="5"/>
  <c r="BF269" i="5"/>
  <c r="T269" i="5"/>
  <c r="R269" i="5"/>
  <c r="P269" i="5"/>
  <c r="BI266" i="5"/>
  <c r="BH266" i="5"/>
  <c r="BG266" i="5"/>
  <c r="BF266" i="5"/>
  <c r="T266" i="5"/>
  <c r="R266" i="5"/>
  <c r="P266" i="5"/>
  <c r="BI263" i="5"/>
  <c r="BH263" i="5"/>
  <c r="BG263" i="5"/>
  <c r="BF263" i="5"/>
  <c r="T263" i="5"/>
  <c r="R263" i="5"/>
  <c r="P263" i="5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4" i="5"/>
  <c r="BH254" i="5"/>
  <c r="BG254" i="5"/>
  <c r="BF254" i="5"/>
  <c r="T254" i="5"/>
  <c r="R254" i="5"/>
  <c r="P254" i="5"/>
  <c r="BI251" i="5"/>
  <c r="BH251" i="5"/>
  <c r="BG251" i="5"/>
  <c r="BF251" i="5"/>
  <c r="T251" i="5"/>
  <c r="R251" i="5"/>
  <c r="P251" i="5"/>
  <c r="BI248" i="5"/>
  <c r="BH248" i="5"/>
  <c r="BG248" i="5"/>
  <c r="BF248" i="5"/>
  <c r="T248" i="5"/>
  <c r="R248" i="5"/>
  <c r="P248" i="5"/>
  <c r="BI245" i="5"/>
  <c r="BH245" i="5"/>
  <c r="BG245" i="5"/>
  <c r="BF245" i="5"/>
  <c r="T245" i="5"/>
  <c r="R245" i="5"/>
  <c r="P245" i="5"/>
  <c r="BI242" i="5"/>
  <c r="BH242" i="5"/>
  <c r="BG242" i="5"/>
  <c r="BF242" i="5"/>
  <c r="T242" i="5"/>
  <c r="R242" i="5"/>
  <c r="P242" i="5"/>
  <c r="BI239" i="5"/>
  <c r="BH239" i="5"/>
  <c r="BG239" i="5"/>
  <c r="BF239" i="5"/>
  <c r="T239" i="5"/>
  <c r="R239" i="5"/>
  <c r="P239" i="5"/>
  <c r="BI236" i="5"/>
  <c r="BH236" i="5"/>
  <c r="BG236" i="5"/>
  <c r="BF236" i="5"/>
  <c r="T236" i="5"/>
  <c r="R236" i="5"/>
  <c r="P236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7" i="5"/>
  <c r="BH227" i="5"/>
  <c r="BG227" i="5"/>
  <c r="BF227" i="5"/>
  <c r="T227" i="5"/>
  <c r="R227" i="5"/>
  <c r="P227" i="5"/>
  <c r="BI224" i="5"/>
  <c r="BH224" i="5"/>
  <c r="BG224" i="5"/>
  <c r="BF224" i="5"/>
  <c r="T224" i="5"/>
  <c r="R224" i="5"/>
  <c r="P224" i="5"/>
  <c r="BI221" i="5"/>
  <c r="BH221" i="5"/>
  <c r="BG221" i="5"/>
  <c r="BF221" i="5"/>
  <c r="T221" i="5"/>
  <c r="R221" i="5"/>
  <c r="P221" i="5"/>
  <c r="BI218" i="5"/>
  <c r="BH218" i="5"/>
  <c r="BG218" i="5"/>
  <c r="BF218" i="5"/>
  <c r="T218" i="5"/>
  <c r="R218" i="5"/>
  <c r="P218" i="5"/>
  <c r="BI214" i="5"/>
  <c r="BH214" i="5"/>
  <c r="BG214" i="5"/>
  <c r="BF214" i="5"/>
  <c r="T214" i="5"/>
  <c r="T213" i="5"/>
  <c r="R214" i="5"/>
  <c r="R213" i="5" s="1"/>
  <c r="P214" i="5"/>
  <c r="P213" i="5"/>
  <c r="BI210" i="5"/>
  <c r="BH210" i="5"/>
  <c r="BG210" i="5"/>
  <c r="BF210" i="5"/>
  <c r="T210" i="5"/>
  <c r="R210" i="5"/>
  <c r="P210" i="5"/>
  <c r="BI207" i="5"/>
  <c r="BH207" i="5"/>
  <c r="BG207" i="5"/>
  <c r="BF207" i="5"/>
  <c r="T207" i="5"/>
  <c r="R207" i="5"/>
  <c r="P207" i="5"/>
  <c r="BI204" i="5"/>
  <c r="BH204" i="5"/>
  <c r="BG204" i="5"/>
  <c r="BF204" i="5"/>
  <c r="T204" i="5"/>
  <c r="R204" i="5"/>
  <c r="P204" i="5"/>
  <c r="BI201" i="5"/>
  <c r="BH201" i="5"/>
  <c r="BG201" i="5"/>
  <c r="BF201" i="5"/>
  <c r="T201" i="5"/>
  <c r="R201" i="5"/>
  <c r="P201" i="5"/>
  <c r="BI198" i="5"/>
  <c r="BH198" i="5"/>
  <c r="BG198" i="5"/>
  <c r="BF198" i="5"/>
  <c r="T198" i="5"/>
  <c r="R198" i="5"/>
  <c r="P198" i="5"/>
  <c r="BI195" i="5"/>
  <c r="BH195" i="5"/>
  <c r="BG195" i="5"/>
  <c r="BF195" i="5"/>
  <c r="T195" i="5"/>
  <c r="R195" i="5"/>
  <c r="P195" i="5"/>
  <c r="BI192" i="5"/>
  <c r="BH192" i="5"/>
  <c r="BG192" i="5"/>
  <c r="BF192" i="5"/>
  <c r="T192" i="5"/>
  <c r="R192" i="5"/>
  <c r="P192" i="5"/>
  <c r="BI185" i="5"/>
  <c r="BH185" i="5"/>
  <c r="BG185" i="5"/>
  <c r="BF185" i="5"/>
  <c r="T185" i="5"/>
  <c r="R185" i="5"/>
  <c r="P185" i="5"/>
  <c r="BI178" i="5"/>
  <c r="BH178" i="5"/>
  <c r="BG178" i="5"/>
  <c r="BF178" i="5"/>
  <c r="T178" i="5"/>
  <c r="R178" i="5"/>
  <c r="P178" i="5"/>
  <c r="BI175" i="5"/>
  <c r="BH175" i="5"/>
  <c r="BG175" i="5"/>
  <c r="BF175" i="5"/>
  <c r="T175" i="5"/>
  <c r="R175" i="5"/>
  <c r="P175" i="5"/>
  <c r="BI172" i="5"/>
  <c r="BH172" i="5"/>
  <c r="BG172" i="5"/>
  <c r="BF172" i="5"/>
  <c r="T172" i="5"/>
  <c r="R172" i="5"/>
  <c r="P172" i="5"/>
  <c r="BI169" i="5"/>
  <c r="BH169" i="5"/>
  <c r="BG169" i="5"/>
  <c r="BF169" i="5"/>
  <c r="T169" i="5"/>
  <c r="R169" i="5"/>
  <c r="P169" i="5"/>
  <c r="BI166" i="5"/>
  <c r="BH166" i="5"/>
  <c r="BG166" i="5"/>
  <c r="BF166" i="5"/>
  <c r="T166" i="5"/>
  <c r="R166" i="5"/>
  <c r="P166" i="5"/>
  <c r="BI163" i="5"/>
  <c r="BH163" i="5"/>
  <c r="BG163" i="5"/>
  <c r="BF163" i="5"/>
  <c r="T163" i="5"/>
  <c r="R163" i="5"/>
  <c r="P163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3" i="5"/>
  <c r="BH153" i="5"/>
  <c r="BG153" i="5"/>
  <c r="BF153" i="5"/>
  <c r="T153" i="5"/>
  <c r="R153" i="5"/>
  <c r="P153" i="5"/>
  <c r="BI149" i="5"/>
  <c r="BH149" i="5"/>
  <c r="BG149" i="5"/>
  <c r="BF149" i="5"/>
  <c r="T149" i="5"/>
  <c r="R149" i="5"/>
  <c r="P149" i="5"/>
  <c r="BI146" i="5"/>
  <c r="BH146" i="5"/>
  <c r="BG146" i="5"/>
  <c r="BF146" i="5"/>
  <c r="T146" i="5"/>
  <c r="R146" i="5"/>
  <c r="P146" i="5"/>
  <c r="BI143" i="5"/>
  <c r="BH143" i="5"/>
  <c r="BG143" i="5"/>
  <c r="BF143" i="5"/>
  <c r="T143" i="5"/>
  <c r="R143" i="5"/>
  <c r="P143" i="5"/>
  <c r="BI140" i="5"/>
  <c r="BH140" i="5"/>
  <c r="BG140" i="5"/>
  <c r="BF140" i="5"/>
  <c r="T140" i="5"/>
  <c r="R140" i="5"/>
  <c r="P140" i="5"/>
  <c r="BI137" i="5"/>
  <c r="BH137" i="5"/>
  <c r="BG137" i="5"/>
  <c r="BF137" i="5"/>
  <c r="T137" i="5"/>
  <c r="R137" i="5"/>
  <c r="P137" i="5"/>
  <c r="BI134" i="5"/>
  <c r="BH134" i="5"/>
  <c r="BG134" i="5"/>
  <c r="BF134" i="5"/>
  <c r="T134" i="5"/>
  <c r="R134" i="5"/>
  <c r="P134" i="5"/>
  <c r="BI131" i="5"/>
  <c r="BH131" i="5"/>
  <c r="BG131" i="5"/>
  <c r="BF131" i="5"/>
  <c r="T131" i="5"/>
  <c r="R131" i="5"/>
  <c r="P131" i="5"/>
  <c r="BI128" i="5"/>
  <c r="BH128" i="5"/>
  <c r="BG128" i="5"/>
  <c r="BF128" i="5"/>
  <c r="T128" i="5"/>
  <c r="R128" i="5"/>
  <c r="P128" i="5"/>
  <c r="BI125" i="5"/>
  <c r="BH125" i="5"/>
  <c r="BG125" i="5"/>
  <c r="BF125" i="5"/>
  <c r="T125" i="5"/>
  <c r="R125" i="5"/>
  <c r="P125" i="5"/>
  <c r="J118" i="5"/>
  <c r="F118" i="5"/>
  <c r="F116" i="5"/>
  <c r="E114" i="5"/>
  <c r="J91" i="5"/>
  <c r="F91" i="5"/>
  <c r="F89" i="5"/>
  <c r="E87" i="5"/>
  <c r="J24" i="5"/>
  <c r="E24" i="5"/>
  <c r="J119" i="5" s="1"/>
  <c r="J23" i="5"/>
  <c r="J18" i="5"/>
  <c r="E18" i="5"/>
  <c r="F92" i="5" s="1"/>
  <c r="J17" i="5"/>
  <c r="J12" i="5"/>
  <c r="J116" i="5"/>
  <c r="E7" i="5"/>
  <c r="E85" i="5"/>
  <c r="J37" i="4"/>
  <c r="J36" i="4"/>
  <c r="AY97" i="1" s="1"/>
  <c r="J35" i="4"/>
  <c r="AX97" i="1"/>
  <c r="BI348" i="4"/>
  <c r="BH348" i="4"/>
  <c r="BG348" i="4"/>
  <c r="BF348" i="4"/>
  <c r="T348" i="4"/>
  <c r="T347" i="4" s="1"/>
  <c r="R348" i="4"/>
  <c r="R347" i="4"/>
  <c r="P348" i="4"/>
  <c r="P347" i="4" s="1"/>
  <c r="BI344" i="4"/>
  <c r="BH344" i="4"/>
  <c r="BG344" i="4"/>
  <c r="BF344" i="4"/>
  <c r="T344" i="4"/>
  <c r="R344" i="4"/>
  <c r="P344" i="4"/>
  <c r="BI341" i="4"/>
  <c r="BH341" i="4"/>
  <c r="BG341" i="4"/>
  <c r="BF341" i="4"/>
  <c r="T341" i="4"/>
  <c r="R341" i="4"/>
  <c r="P341" i="4"/>
  <c r="BI338" i="4"/>
  <c r="BH338" i="4"/>
  <c r="BG338" i="4"/>
  <c r="BF338" i="4"/>
  <c r="T338" i="4"/>
  <c r="R338" i="4"/>
  <c r="P338" i="4"/>
  <c r="BI335" i="4"/>
  <c r="BH335" i="4"/>
  <c r="BG335" i="4"/>
  <c r="BF335" i="4"/>
  <c r="T335" i="4"/>
  <c r="R335" i="4"/>
  <c r="P335" i="4"/>
  <c r="BI332" i="4"/>
  <c r="BH332" i="4"/>
  <c r="BG332" i="4"/>
  <c r="BF332" i="4"/>
  <c r="T332" i="4"/>
  <c r="R332" i="4"/>
  <c r="P332" i="4"/>
  <c r="BI329" i="4"/>
  <c r="BH329" i="4"/>
  <c r="BG329" i="4"/>
  <c r="BF329" i="4"/>
  <c r="T329" i="4"/>
  <c r="R329" i="4"/>
  <c r="P329" i="4"/>
  <c r="BI326" i="4"/>
  <c r="BH326" i="4"/>
  <c r="BG326" i="4"/>
  <c r="BF326" i="4"/>
  <c r="T326" i="4"/>
  <c r="R326" i="4"/>
  <c r="P326" i="4"/>
  <c r="BI323" i="4"/>
  <c r="BH323" i="4"/>
  <c r="BG323" i="4"/>
  <c r="BF323" i="4"/>
  <c r="T323" i="4"/>
  <c r="R323" i="4"/>
  <c r="P323" i="4"/>
  <c r="BI319" i="4"/>
  <c r="BH319" i="4"/>
  <c r="BG319" i="4"/>
  <c r="BF319" i="4"/>
  <c r="T319" i="4"/>
  <c r="R319" i="4"/>
  <c r="P319" i="4"/>
  <c r="BI316" i="4"/>
  <c r="BH316" i="4"/>
  <c r="BG316" i="4"/>
  <c r="BF316" i="4"/>
  <c r="T316" i="4"/>
  <c r="R316" i="4"/>
  <c r="P316" i="4"/>
  <c r="BI313" i="4"/>
  <c r="BH313" i="4"/>
  <c r="BG313" i="4"/>
  <c r="BF313" i="4"/>
  <c r="T313" i="4"/>
  <c r="R313" i="4"/>
  <c r="P313" i="4"/>
  <c r="BI310" i="4"/>
  <c r="BH310" i="4"/>
  <c r="BG310" i="4"/>
  <c r="BF310" i="4"/>
  <c r="T310" i="4"/>
  <c r="R310" i="4"/>
  <c r="P310" i="4"/>
  <c r="BI307" i="4"/>
  <c r="BH307" i="4"/>
  <c r="BG307" i="4"/>
  <c r="BF307" i="4"/>
  <c r="T307" i="4"/>
  <c r="R307" i="4"/>
  <c r="P307" i="4"/>
  <c r="BI304" i="4"/>
  <c r="BH304" i="4"/>
  <c r="BG304" i="4"/>
  <c r="BF304" i="4"/>
  <c r="T304" i="4"/>
  <c r="R304" i="4"/>
  <c r="P304" i="4"/>
  <c r="BI301" i="4"/>
  <c r="BH301" i="4"/>
  <c r="BG301" i="4"/>
  <c r="BF301" i="4"/>
  <c r="T301" i="4"/>
  <c r="R301" i="4"/>
  <c r="P301" i="4"/>
  <c r="BI298" i="4"/>
  <c r="BH298" i="4"/>
  <c r="BG298" i="4"/>
  <c r="BF298" i="4"/>
  <c r="T298" i="4"/>
  <c r="R298" i="4"/>
  <c r="P298" i="4"/>
  <c r="BI295" i="4"/>
  <c r="BH295" i="4"/>
  <c r="BG295" i="4"/>
  <c r="BF295" i="4"/>
  <c r="T295" i="4"/>
  <c r="R295" i="4"/>
  <c r="P295" i="4"/>
  <c r="BI292" i="4"/>
  <c r="BH292" i="4"/>
  <c r="BG292" i="4"/>
  <c r="BF292" i="4"/>
  <c r="T292" i="4"/>
  <c r="R292" i="4"/>
  <c r="P292" i="4"/>
  <c r="BI289" i="4"/>
  <c r="BH289" i="4"/>
  <c r="BG289" i="4"/>
  <c r="BF289" i="4"/>
  <c r="T289" i="4"/>
  <c r="R289" i="4"/>
  <c r="P289" i="4"/>
  <c r="BI286" i="4"/>
  <c r="BH286" i="4"/>
  <c r="BG286" i="4"/>
  <c r="BF286" i="4"/>
  <c r="T286" i="4"/>
  <c r="R286" i="4"/>
  <c r="P286" i="4"/>
  <c r="BI283" i="4"/>
  <c r="BH283" i="4"/>
  <c r="BG283" i="4"/>
  <c r="BF283" i="4"/>
  <c r="T283" i="4"/>
  <c r="R283" i="4"/>
  <c r="P283" i="4"/>
  <c r="BI280" i="4"/>
  <c r="BH280" i="4"/>
  <c r="BG280" i="4"/>
  <c r="BF280" i="4"/>
  <c r="T280" i="4"/>
  <c r="R280" i="4"/>
  <c r="P280" i="4"/>
  <c r="BI277" i="4"/>
  <c r="BH277" i="4"/>
  <c r="BG277" i="4"/>
  <c r="BF277" i="4"/>
  <c r="T277" i="4"/>
  <c r="R277" i="4"/>
  <c r="P277" i="4"/>
  <c r="BI274" i="4"/>
  <c r="BH274" i="4"/>
  <c r="BG274" i="4"/>
  <c r="BF274" i="4"/>
  <c r="T274" i="4"/>
  <c r="R274" i="4"/>
  <c r="P274" i="4"/>
  <c r="BI271" i="4"/>
  <c r="BH271" i="4"/>
  <c r="BG271" i="4"/>
  <c r="BF271" i="4"/>
  <c r="T271" i="4"/>
  <c r="R271" i="4"/>
  <c r="P271" i="4"/>
  <c r="BI268" i="4"/>
  <c r="BH268" i="4"/>
  <c r="BG268" i="4"/>
  <c r="BF268" i="4"/>
  <c r="T268" i="4"/>
  <c r="R268" i="4"/>
  <c r="P268" i="4"/>
  <c r="BI265" i="4"/>
  <c r="BH265" i="4"/>
  <c r="BG265" i="4"/>
  <c r="BF265" i="4"/>
  <c r="T265" i="4"/>
  <c r="R265" i="4"/>
  <c r="P265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6" i="4"/>
  <c r="BH256" i="4"/>
  <c r="BG256" i="4"/>
  <c r="BF256" i="4"/>
  <c r="T256" i="4"/>
  <c r="R256" i="4"/>
  <c r="P256" i="4"/>
  <c r="BI253" i="4"/>
  <c r="BH253" i="4"/>
  <c r="BG253" i="4"/>
  <c r="BF253" i="4"/>
  <c r="T253" i="4"/>
  <c r="R253" i="4"/>
  <c r="P253" i="4"/>
  <c r="BI250" i="4"/>
  <c r="BH250" i="4"/>
  <c r="BG250" i="4"/>
  <c r="BF250" i="4"/>
  <c r="T250" i="4"/>
  <c r="R250" i="4"/>
  <c r="P250" i="4"/>
  <c r="BI247" i="4"/>
  <c r="BH247" i="4"/>
  <c r="BG247" i="4"/>
  <c r="BF247" i="4"/>
  <c r="T247" i="4"/>
  <c r="R247" i="4"/>
  <c r="P247" i="4"/>
  <c r="BI244" i="4"/>
  <c r="BH244" i="4"/>
  <c r="BG244" i="4"/>
  <c r="BF244" i="4"/>
  <c r="T244" i="4"/>
  <c r="R244" i="4"/>
  <c r="P244" i="4"/>
  <c r="BI241" i="4"/>
  <c r="BH241" i="4"/>
  <c r="BG241" i="4"/>
  <c r="BF241" i="4"/>
  <c r="T241" i="4"/>
  <c r="R241" i="4"/>
  <c r="P241" i="4"/>
  <c r="BI238" i="4"/>
  <c r="BH238" i="4"/>
  <c r="BG238" i="4"/>
  <c r="BF238" i="4"/>
  <c r="T238" i="4"/>
  <c r="R238" i="4"/>
  <c r="P238" i="4"/>
  <c r="BI235" i="4"/>
  <c r="BH235" i="4"/>
  <c r="BG235" i="4"/>
  <c r="BF235" i="4"/>
  <c r="T235" i="4"/>
  <c r="R235" i="4"/>
  <c r="P235" i="4"/>
  <c r="BI232" i="4"/>
  <c r="BH232" i="4"/>
  <c r="BG232" i="4"/>
  <c r="BF232" i="4"/>
  <c r="T232" i="4"/>
  <c r="R232" i="4"/>
  <c r="P232" i="4"/>
  <c r="BI229" i="4"/>
  <c r="BH229" i="4"/>
  <c r="BG229" i="4"/>
  <c r="BF229" i="4"/>
  <c r="T229" i="4"/>
  <c r="R229" i="4"/>
  <c r="P229" i="4"/>
  <c r="BI226" i="4"/>
  <c r="BH226" i="4"/>
  <c r="BG226" i="4"/>
  <c r="BF226" i="4"/>
  <c r="T226" i="4"/>
  <c r="R226" i="4"/>
  <c r="P226" i="4"/>
  <c r="BI223" i="4"/>
  <c r="BH223" i="4"/>
  <c r="BG223" i="4"/>
  <c r="BF223" i="4"/>
  <c r="T223" i="4"/>
  <c r="R223" i="4"/>
  <c r="P223" i="4"/>
  <c r="BI220" i="4"/>
  <c r="BH220" i="4"/>
  <c r="BG220" i="4"/>
  <c r="BF220" i="4"/>
  <c r="T220" i="4"/>
  <c r="R220" i="4"/>
  <c r="P220" i="4"/>
  <c r="BI217" i="4"/>
  <c r="BH217" i="4"/>
  <c r="BG217" i="4"/>
  <c r="BF217" i="4"/>
  <c r="T217" i="4"/>
  <c r="R217" i="4"/>
  <c r="P217" i="4"/>
  <c r="BI214" i="4"/>
  <c r="BH214" i="4"/>
  <c r="BG214" i="4"/>
  <c r="BF214" i="4"/>
  <c r="T214" i="4"/>
  <c r="R214" i="4"/>
  <c r="P214" i="4"/>
  <c r="BI210" i="4"/>
  <c r="BH210" i="4"/>
  <c r="BG210" i="4"/>
  <c r="BF210" i="4"/>
  <c r="T210" i="4"/>
  <c r="T209" i="4" s="1"/>
  <c r="R210" i="4"/>
  <c r="R209" i="4"/>
  <c r="P210" i="4"/>
  <c r="P209" i="4" s="1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0" i="4"/>
  <c r="BH200" i="4"/>
  <c r="BG200" i="4"/>
  <c r="BF200" i="4"/>
  <c r="T200" i="4"/>
  <c r="R200" i="4"/>
  <c r="P200" i="4"/>
  <c r="BI197" i="4"/>
  <c r="BH197" i="4"/>
  <c r="BG197" i="4"/>
  <c r="BF197" i="4"/>
  <c r="T197" i="4"/>
  <c r="R197" i="4"/>
  <c r="P197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R191" i="4"/>
  <c r="P191" i="4"/>
  <c r="BI188" i="4"/>
  <c r="BH188" i="4"/>
  <c r="BG188" i="4"/>
  <c r="BF188" i="4"/>
  <c r="T188" i="4"/>
  <c r="R188" i="4"/>
  <c r="P188" i="4"/>
  <c r="BI183" i="4"/>
  <c r="BH183" i="4"/>
  <c r="BG183" i="4"/>
  <c r="BF183" i="4"/>
  <c r="T183" i="4"/>
  <c r="R183" i="4"/>
  <c r="P183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6" i="4"/>
  <c r="BH166" i="4"/>
  <c r="BG166" i="4"/>
  <c r="BF166" i="4"/>
  <c r="T166" i="4"/>
  <c r="R166" i="4"/>
  <c r="P166" i="4"/>
  <c r="BI163" i="4"/>
  <c r="BH163" i="4"/>
  <c r="BG163" i="4"/>
  <c r="BF163" i="4"/>
  <c r="T163" i="4"/>
  <c r="R163" i="4"/>
  <c r="P163" i="4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3" i="4"/>
  <c r="BH153" i="4"/>
  <c r="BG153" i="4"/>
  <c r="BF153" i="4"/>
  <c r="T153" i="4"/>
  <c r="R153" i="4"/>
  <c r="P153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R140" i="4"/>
  <c r="P140" i="4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BI131" i="4"/>
  <c r="BH131" i="4"/>
  <c r="BG131" i="4"/>
  <c r="BF131" i="4"/>
  <c r="T131" i="4"/>
  <c r="R131" i="4"/>
  <c r="P131" i="4"/>
  <c r="BI128" i="4"/>
  <c r="BH128" i="4"/>
  <c r="BG128" i="4"/>
  <c r="BF128" i="4"/>
  <c r="T128" i="4"/>
  <c r="R128" i="4"/>
  <c r="P128" i="4"/>
  <c r="BI125" i="4"/>
  <c r="BH125" i="4"/>
  <c r="BG125" i="4"/>
  <c r="BF125" i="4"/>
  <c r="T125" i="4"/>
  <c r="R125" i="4"/>
  <c r="P125" i="4"/>
  <c r="J118" i="4"/>
  <c r="F118" i="4"/>
  <c r="F116" i="4"/>
  <c r="E114" i="4"/>
  <c r="J91" i="4"/>
  <c r="F91" i="4"/>
  <c r="F89" i="4"/>
  <c r="E87" i="4"/>
  <c r="J24" i="4"/>
  <c r="E24" i="4"/>
  <c r="J119" i="4" s="1"/>
  <c r="J23" i="4"/>
  <c r="J18" i="4"/>
  <c r="E18" i="4"/>
  <c r="F119" i="4" s="1"/>
  <c r="J17" i="4"/>
  <c r="J12" i="4"/>
  <c r="J116" i="4"/>
  <c r="E7" i="4"/>
  <c r="E112" i="4"/>
  <c r="J37" i="3"/>
  <c r="J36" i="3"/>
  <c r="AY96" i="1" s="1"/>
  <c r="J35" i="3"/>
  <c r="AX96" i="1" s="1"/>
  <c r="BI267" i="3"/>
  <c r="BH267" i="3"/>
  <c r="BG267" i="3"/>
  <c r="BF267" i="3"/>
  <c r="T267" i="3"/>
  <c r="T266" i="3" s="1"/>
  <c r="R267" i="3"/>
  <c r="R266" i="3" s="1"/>
  <c r="P267" i="3"/>
  <c r="P266" i="3" s="1"/>
  <c r="BI263" i="3"/>
  <c r="BH263" i="3"/>
  <c r="BG263" i="3"/>
  <c r="BF263" i="3"/>
  <c r="T263" i="3"/>
  <c r="R263" i="3"/>
  <c r="P263" i="3"/>
  <c r="BI260" i="3"/>
  <c r="BH260" i="3"/>
  <c r="BG260" i="3"/>
  <c r="BF260" i="3"/>
  <c r="T260" i="3"/>
  <c r="R260" i="3"/>
  <c r="P260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49" i="3"/>
  <c r="BH249" i="3"/>
  <c r="BG249" i="3"/>
  <c r="BF249" i="3"/>
  <c r="T249" i="3"/>
  <c r="R249" i="3"/>
  <c r="P249" i="3"/>
  <c r="BI246" i="3"/>
  <c r="BH246" i="3"/>
  <c r="BG246" i="3"/>
  <c r="BF246" i="3"/>
  <c r="T246" i="3"/>
  <c r="R246" i="3"/>
  <c r="P246" i="3"/>
  <c r="BI243" i="3"/>
  <c r="BH243" i="3"/>
  <c r="BG243" i="3"/>
  <c r="BF243" i="3"/>
  <c r="T243" i="3"/>
  <c r="R243" i="3"/>
  <c r="P243" i="3"/>
  <c r="BI240" i="3"/>
  <c r="BH240" i="3"/>
  <c r="BG240" i="3"/>
  <c r="BF240" i="3"/>
  <c r="T240" i="3"/>
  <c r="R240" i="3"/>
  <c r="P240" i="3"/>
  <c r="BI237" i="3"/>
  <c r="BH237" i="3"/>
  <c r="BG237" i="3"/>
  <c r="BF237" i="3"/>
  <c r="T237" i="3"/>
  <c r="R237" i="3"/>
  <c r="P237" i="3"/>
  <c r="BI234" i="3"/>
  <c r="BH234" i="3"/>
  <c r="BG234" i="3"/>
  <c r="BF234" i="3"/>
  <c r="T234" i="3"/>
  <c r="R234" i="3"/>
  <c r="P234" i="3"/>
  <c r="BI231" i="3"/>
  <c r="BH231" i="3"/>
  <c r="BG231" i="3"/>
  <c r="BF231" i="3"/>
  <c r="T231" i="3"/>
  <c r="R231" i="3"/>
  <c r="P231" i="3"/>
  <c r="BI228" i="3"/>
  <c r="BH228" i="3"/>
  <c r="BG228" i="3"/>
  <c r="BF228" i="3"/>
  <c r="T228" i="3"/>
  <c r="R228" i="3"/>
  <c r="P228" i="3"/>
  <c r="BI224" i="3"/>
  <c r="BH224" i="3"/>
  <c r="BG224" i="3"/>
  <c r="BF224" i="3"/>
  <c r="T224" i="3"/>
  <c r="R224" i="3"/>
  <c r="P224" i="3"/>
  <c r="BI221" i="3"/>
  <c r="BH221" i="3"/>
  <c r="BG221" i="3"/>
  <c r="BF221" i="3"/>
  <c r="T221" i="3"/>
  <c r="R221" i="3"/>
  <c r="P221" i="3"/>
  <c r="BI218" i="3"/>
  <c r="BH218" i="3"/>
  <c r="BG218" i="3"/>
  <c r="BF218" i="3"/>
  <c r="T218" i="3"/>
  <c r="R218" i="3"/>
  <c r="P218" i="3"/>
  <c r="BI215" i="3"/>
  <c r="BH215" i="3"/>
  <c r="BG215" i="3"/>
  <c r="BF215" i="3"/>
  <c r="T215" i="3"/>
  <c r="R215" i="3"/>
  <c r="P215" i="3"/>
  <c r="BI211" i="3"/>
  <c r="BH211" i="3"/>
  <c r="BG211" i="3"/>
  <c r="BF211" i="3"/>
  <c r="T211" i="3"/>
  <c r="R211" i="3"/>
  <c r="P211" i="3"/>
  <c r="BI208" i="3"/>
  <c r="BH208" i="3"/>
  <c r="BG208" i="3"/>
  <c r="BF208" i="3"/>
  <c r="T208" i="3"/>
  <c r="R208" i="3"/>
  <c r="P208" i="3"/>
  <c r="BI205" i="3"/>
  <c r="BH205" i="3"/>
  <c r="BG205" i="3"/>
  <c r="BF205" i="3"/>
  <c r="T205" i="3"/>
  <c r="R205" i="3"/>
  <c r="P205" i="3"/>
  <c r="BI202" i="3"/>
  <c r="BH202" i="3"/>
  <c r="BG202" i="3"/>
  <c r="BF202" i="3"/>
  <c r="T202" i="3"/>
  <c r="R202" i="3"/>
  <c r="P202" i="3"/>
  <c r="BI199" i="3"/>
  <c r="BH199" i="3"/>
  <c r="BG199" i="3"/>
  <c r="BF199" i="3"/>
  <c r="T199" i="3"/>
  <c r="R199" i="3"/>
  <c r="P199" i="3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26" i="3"/>
  <c r="BH126" i="3"/>
  <c r="BG126" i="3"/>
  <c r="BF126" i="3"/>
  <c r="T126" i="3"/>
  <c r="R126" i="3"/>
  <c r="P126" i="3"/>
  <c r="J119" i="3"/>
  <c r="F119" i="3"/>
  <c r="F117" i="3"/>
  <c r="E115" i="3"/>
  <c r="J91" i="3"/>
  <c r="F91" i="3"/>
  <c r="F89" i="3"/>
  <c r="E87" i="3"/>
  <c r="J24" i="3"/>
  <c r="E24" i="3"/>
  <c r="J92" i="3" s="1"/>
  <c r="J23" i="3"/>
  <c r="J18" i="3"/>
  <c r="E18" i="3"/>
  <c r="F92" i="3" s="1"/>
  <c r="J17" i="3"/>
  <c r="J12" i="3"/>
  <c r="J89" i="3" s="1"/>
  <c r="E7" i="3"/>
  <c r="E85" i="3"/>
  <c r="J37" i="2"/>
  <c r="J36" i="2"/>
  <c r="AY95" i="1" s="1"/>
  <c r="J35" i="2"/>
  <c r="AX95" i="1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R119" i="2"/>
  <c r="P119" i="2"/>
  <c r="J113" i="2"/>
  <c r="F113" i="2"/>
  <c r="F111" i="2"/>
  <c r="E109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2" i="2"/>
  <c r="J89" i="2"/>
  <c r="E7" i="2"/>
  <c r="E107" i="2"/>
  <c r="L90" i="1"/>
  <c r="AM90" i="1"/>
  <c r="AM89" i="1"/>
  <c r="L89" i="1"/>
  <c r="AM87" i="1"/>
  <c r="L87" i="1"/>
  <c r="L85" i="1"/>
  <c r="L84" i="1"/>
  <c r="BK135" i="2"/>
  <c r="BK129" i="2"/>
  <c r="BK224" i="3"/>
  <c r="J173" i="3"/>
  <c r="BK260" i="3"/>
  <c r="J240" i="3"/>
  <c r="J193" i="3"/>
  <c r="BK164" i="3"/>
  <c r="BK267" i="3"/>
  <c r="BK228" i="3"/>
  <c r="BK152" i="3"/>
  <c r="BK218" i="3"/>
  <c r="J338" i="4"/>
  <c r="J310" i="4"/>
  <c r="BK256" i="4"/>
  <c r="J238" i="4"/>
  <c r="J175" i="4"/>
  <c r="J131" i="4"/>
  <c r="J220" i="4"/>
  <c r="BK175" i="4"/>
  <c r="J280" i="4"/>
  <c r="J146" i="4"/>
  <c r="J344" i="4"/>
  <c r="J329" i="4"/>
  <c r="J292" i="4"/>
  <c r="BK274" i="4"/>
  <c r="J256" i="4"/>
  <c r="J229" i="4"/>
  <c r="J149" i="4"/>
  <c r="BK229" i="4"/>
  <c r="BK131" i="4"/>
  <c r="BK183" i="4"/>
  <c r="BK217" i="4"/>
  <c r="BK153" i="4"/>
  <c r="BK200" i="4"/>
  <c r="BK339" i="5"/>
  <c r="BK284" i="5"/>
  <c r="J214" i="5"/>
  <c r="BK336" i="5"/>
  <c r="J293" i="5"/>
  <c r="BK214" i="5"/>
  <c r="BK140" i="5"/>
  <c r="J290" i="5"/>
  <c r="BK201" i="5"/>
  <c r="J149" i="5"/>
  <c r="BK302" i="5"/>
  <c r="J239" i="5"/>
  <c r="BK327" i="5"/>
  <c r="BK257" i="5"/>
  <c r="J198" i="5"/>
  <c r="J146" i="5"/>
  <c r="J201" i="5"/>
  <c r="BK134" i="5"/>
  <c r="BK287" i="5"/>
  <c r="J230" i="5"/>
  <c r="J163" i="5"/>
  <c r="J327" i="5"/>
  <c r="BK272" i="5"/>
  <c r="J221" i="5"/>
  <c r="J143" i="5"/>
  <c r="J271" i="6"/>
  <c r="BK220" i="6"/>
  <c r="J314" i="6"/>
  <c r="J235" i="6"/>
  <c r="J169" i="6"/>
  <c r="J286" i="6"/>
  <c r="J223" i="6"/>
  <c r="BK317" i="6"/>
  <c r="J274" i="6"/>
  <c r="J200" i="6"/>
  <c r="BK323" i="6"/>
  <c r="BK286" i="6"/>
  <c r="BK229" i="6"/>
  <c r="BK183" i="6"/>
  <c r="J317" i="6"/>
  <c r="J268" i="6"/>
  <c r="BK214" i="6"/>
  <c r="J191" i="6"/>
  <c r="BK262" i="6"/>
  <c r="J302" i="6"/>
  <c r="BK140" i="6"/>
  <c r="J254" i="7"/>
  <c r="BK220" i="7"/>
  <c r="J163" i="7"/>
  <c r="BK263" i="7"/>
  <c r="J217" i="7"/>
  <c r="BK135" i="7"/>
  <c r="J248" i="7"/>
  <c r="BK205" i="7"/>
  <c r="J191" i="7"/>
  <c r="J242" i="7"/>
  <c r="BK199" i="7"/>
  <c r="J148" i="7"/>
  <c r="BK181" i="7"/>
  <c r="J138" i="7"/>
  <c r="J245" i="8"/>
  <c r="BK199" i="8"/>
  <c r="J172" i="8"/>
  <c r="J260" i="8"/>
  <c r="BK160" i="8"/>
  <c r="BK214" i="8"/>
  <c r="BK172" i="8"/>
  <c r="BK135" i="8"/>
  <c r="J229" i="8"/>
  <c r="BK148" i="8"/>
  <c r="BK235" i="8"/>
  <c r="J148" i="8"/>
  <c r="J217" i="8"/>
  <c r="BK129" i="8"/>
  <c r="BK279" i="9"/>
  <c r="J220" i="9"/>
  <c r="J173" i="9"/>
  <c r="J269" i="9"/>
  <c r="J224" i="9"/>
  <c r="BK170" i="9"/>
  <c r="BK266" i="9"/>
  <c r="BK152" i="9"/>
  <c r="BK310" i="9"/>
  <c r="BK260" i="9"/>
  <c r="J146" i="9"/>
  <c r="BK254" i="9"/>
  <c r="J200" i="9"/>
  <c r="J164" i="9"/>
  <c r="J306" i="9"/>
  <c r="J292" i="10"/>
  <c r="J228" i="10"/>
  <c r="J190" i="10"/>
  <c r="BK133" i="10"/>
  <c r="J225" i="10"/>
  <c r="BK267" i="10"/>
  <c r="BK157" i="10"/>
  <c r="BK302" i="10"/>
  <c r="BK264" i="10"/>
  <c r="J186" i="10"/>
  <c r="BK290" i="10"/>
  <c r="J234" i="10"/>
  <c r="J142" i="10"/>
  <c r="BK222" i="10"/>
  <c r="J136" i="10"/>
  <c r="J139" i="10"/>
  <c r="J131" i="2"/>
  <c r="AS94" i="1"/>
  <c r="J234" i="3"/>
  <c r="J176" i="3"/>
  <c r="J143" i="3"/>
  <c r="J185" i="3"/>
  <c r="BK344" i="4"/>
  <c r="BK319" i="4"/>
  <c r="BK268" i="4"/>
  <c r="J241" i="4"/>
  <c r="BK191" i="4"/>
  <c r="J137" i="4"/>
  <c r="J235" i="4"/>
  <c r="J178" i="4"/>
  <c r="BK241" i="4"/>
  <c r="J140" i="4"/>
  <c r="J341" i="4"/>
  <c r="J316" i="4"/>
  <c r="J286" i="4"/>
  <c r="J259" i="4"/>
  <c r="BK226" i="4"/>
  <c r="BK134" i="4"/>
  <c r="BK238" i="4"/>
  <c r="BK178" i="4"/>
  <c r="BK197" i="4"/>
  <c r="BK235" i="4"/>
  <c r="BK169" i="4"/>
  <c r="J271" i="4"/>
  <c r="J194" i="4"/>
  <c r="J317" i="5"/>
  <c r="J245" i="5"/>
  <c r="BK175" i="5"/>
  <c r="J299" i="5"/>
  <c r="BK221" i="5"/>
  <c r="BK137" i="5"/>
  <c r="BK278" i="5"/>
  <c r="BK192" i="5"/>
  <c r="J153" i="5"/>
  <c r="J269" i="5"/>
  <c r="BK236" i="5"/>
  <c r="BK333" i="5"/>
  <c r="J260" i="5"/>
  <c r="J169" i="5"/>
  <c r="BK308" i="5"/>
  <c r="BK178" i="5"/>
  <c r="J342" i="5"/>
  <c r="J263" i="5"/>
  <c r="BK195" i="5"/>
  <c r="J125" i="5"/>
  <c r="BK314" i="5"/>
  <c r="J248" i="5"/>
  <c r="J192" i="5"/>
  <c r="J262" i="6"/>
  <c r="BK175" i="6"/>
  <c r="BK302" i="6"/>
  <c r="J232" i="6"/>
  <c r="J149" i="6"/>
  <c r="BK277" i="6"/>
  <c r="J217" i="6"/>
  <c r="BK308" i="6"/>
  <c r="BK256" i="6"/>
  <c r="J194" i="6"/>
  <c r="J305" i="6"/>
  <c r="BK247" i="6"/>
  <c r="BK217" i="6"/>
  <c r="BK153" i="6"/>
  <c r="J299" i="6"/>
  <c r="J247" i="6"/>
  <c r="J160" i="6"/>
  <c r="J125" i="6"/>
  <c r="BK194" i="6"/>
  <c r="J206" i="6"/>
  <c r="J260" i="7"/>
  <c r="BK229" i="7"/>
  <c r="BK184" i="7"/>
  <c r="J154" i="7"/>
  <c r="BK248" i="7"/>
  <c r="J205" i="7"/>
  <c r="BK129" i="7"/>
  <c r="J251" i="7"/>
  <c r="J223" i="7"/>
  <c r="J195" i="7"/>
  <c r="BK148" i="7"/>
  <c r="J208" i="7"/>
  <c r="BK160" i="7"/>
  <c r="J126" i="7"/>
  <c r="BK151" i="7"/>
  <c r="J211" i="8"/>
  <c r="J181" i="8"/>
  <c r="BK169" i="8"/>
  <c r="BK187" i="8"/>
  <c r="BK248" i="8"/>
  <c r="J202" i="8"/>
  <c r="J145" i="8"/>
  <c r="BK238" i="8"/>
  <c r="J160" i="8"/>
  <c r="BK267" i="8"/>
  <c r="J205" i="8"/>
  <c r="J138" i="8"/>
  <c r="BK211" i="8"/>
  <c r="J154" i="8"/>
  <c r="J151" i="8"/>
  <c r="J263" i="9"/>
  <c r="BK200" i="9"/>
  <c r="BK291" i="9"/>
  <c r="J230" i="9"/>
  <c r="BK190" i="9"/>
  <c r="BK146" i="9"/>
  <c r="J245" i="9"/>
  <c r="J187" i="9"/>
  <c r="BK128" i="9"/>
  <c r="J275" i="9"/>
  <c r="BK184" i="9"/>
  <c r="J300" i="9"/>
  <c r="BK245" i="9"/>
  <c r="J176" i="9"/>
  <c r="J310" i="9"/>
  <c r="BK294" i="9"/>
  <c r="J240" i="10"/>
  <c r="J193" i="10"/>
  <c r="BK298" i="10"/>
  <c r="BK252" i="10"/>
  <c r="BK142" i="10"/>
  <c r="J174" i="10"/>
  <c r="J295" i="10"/>
  <c r="BK246" i="10"/>
  <c r="BK177" i="10"/>
  <c r="BK270" i="10"/>
  <c r="J180" i="10"/>
  <c r="J283" i="10"/>
  <c r="BK234" i="10"/>
  <c r="J286" i="10"/>
  <c r="J133" i="10"/>
  <c r="BK136" i="10"/>
  <c r="J119" i="2"/>
  <c r="BK123" i="2"/>
  <c r="J267" i="3"/>
  <c r="J211" i="3"/>
  <c r="J158" i="3"/>
  <c r="BK146" i="3"/>
  <c r="BK286" i="4"/>
  <c r="J244" i="4"/>
  <c r="BK194" i="4"/>
  <c r="BK137" i="4"/>
  <c r="BK232" i="4"/>
  <c r="J134" i="4"/>
  <c r="BK332" i="4"/>
  <c r="J217" i="4"/>
  <c r="BK125" i="4"/>
  <c r="BK313" i="4"/>
  <c r="J289" i="4"/>
  <c r="J265" i="4"/>
  <c r="BK244" i="4"/>
  <c r="J163" i="4"/>
  <c r="BK289" i="4"/>
  <c r="BK140" i="4"/>
  <c r="J301" i="4"/>
  <c r="J283" i="4"/>
  <c r="J206" i="4"/>
  <c r="BK310" i="4"/>
  <c r="J197" i="4"/>
  <c r="BK330" i="5"/>
  <c r="BK230" i="5"/>
  <c r="J348" i="5"/>
  <c r="J308" i="5"/>
  <c r="J233" i="5"/>
  <c r="J160" i="5"/>
  <c r="BK311" i="5"/>
  <c r="J251" i="5"/>
  <c r="J178" i="5"/>
  <c r="J311" i="5"/>
  <c r="BK245" i="5"/>
  <c r="BK342" i="5"/>
  <c r="BK251" i="5"/>
  <c r="J166" i="5"/>
  <c r="BK290" i="5"/>
  <c r="BK172" i="5"/>
  <c r="BK345" i="5"/>
  <c r="BK275" i="5"/>
  <c r="BK146" i="5"/>
  <c r="J352" i="5"/>
  <c r="BK239" i="5"/>
  <c r="BK207" i="5"/>
  <c r="BK131" i="5"/>
  <c r="J256" i="6"/>
  <c r="J172" i="6"/>
  <c r="J296" i="6"/>
  <c r="BK178" i="6"/>
  <c r="BK131" i="6"/>
  <c r="BK241" i="6"/>
  <c r="J183" i="6"/>
  <c r="BK296" i="6"/>
  <c r="J244" i="6"/>
  <c r="J137" i="6"/>
  <c r="J292" i="6"/>
  <c r="BK232" i="6"/>
  <c r="BK169" i="6"/>
  <c r="J308" i="6"/>
  <c r="BK271" i="6"/>
  <c r="BK206" i="6"/>
  <c r="J153" i="6"/>
  <c r="BK327" i="6"/>
  <c r="BK128" i="6"/>
  <c r="J163" i="6"/>
  <c r="J257" i="7"/>
  <c r="J232" i="7"/>
  <c r="BK187" i="7"/>
  <c r="J157" i="7"/>
  <c r="BK238" i="7"/>
  <c r="J175" i="7"/>
  <c r="BK257" i="7"/>
  <c r="J229" i="7"/>
  <c r="J202" i="7"/>
  <c r="BK172" i="7"/>
  <c r="BK251" i="7"/>
  <c r="BK214" i="7"/>
  <c r="BK169" i="7"/>
  <c r="BK132" i="7"/>
  <c r="J141" i="7"/>
  <c r="BK257" i="8"/>
  <c r="BK220" i="8"/>
  <c r="BK191" i="8"/>
  <c r="BK138" i="8"/>
  <c r="BK232" i="8"/>
  <c r="J232" i="8"/>
  <c r="J199" i="8"/>
  <c r="BK260" i="8"/>
  <c r="BK226" i="8"/>
  <c r="BK126" i="8"/>
  <c r="BK245" i="8"/>
  <c r="BK163" i="8"/>
  <c r="J132" i="8"/>
  <c r="J187" i="8"/>
  <c r="J178" i="8"/>
  <c r="BK275" i="9"/>
  <c r="J217" i="9"/>
  <c r="BK149" i="9"/>
  <c r="J288" i="9"/>
  <c r="J239" i="9"/>
  <c r="BK176" i="9"/>
  <c r="J128" i="9"/>
  <c r="BK227" i="9"/>
  <c r="J203" i="9"/>
  <c r="BK143" i="9"/>
  <c r="BK288" i="9"/>
  <c r="BK242" i="9"/>
  <c r="BK167" i="9"/>
  <c r="J285" i="9"/>
  <c r="J233" i="9"/>
  <c r="BK173" i="9"/>
  <c r="BK285" i="9"/>
  <c r="BK282" i="9"/>
  <c r="J260" i="9"/>
  <c r="J257" i="9"/>
  <c r="J248" i="9"/>
  <c r="J242" i="9"/>
  <c r="J236" i="9"/>
  <c r="BK230" i="9"/>
  <c r="J210" i="9"/>
  <c r="BK197" i="9"/>
  <c r="J167" i="9"/>
  <c r="BK155" i="9"/>
  <c r="J131" i="9"/>
  <c r="J243" i="10"/>
  <c r="J200" i="10"/>
  <c r="BK139" i="10"/>
  <c r="BK273" i="10"/>
  <c r="BK168" i="10"/>
  <c r="J255" i="10"/>
  <c r="J151" i="10"/>
  <c r="J290" i="10"/>
  <c r="BK225" i="10"/>
  <c r="BK163" i="10"/>
  <c r="BK249" i="10"/>
  <c r="J210" i="10"/>
  <c r="BK292" i="10"/>
  <c r="J237" i="10"/>
  <c r="J163" i="10"/>
  <c r="BK180" i="10"/>
  <c r="BK133" i="2"/>
  <c r="J135" i="2"/>
  <c r="J129" i="2"/>
  <c r="BK131" i="2"/>
  <c r="BK125" i="2"/>
  <c r="BK121" i="2"/>
  <c r="J260" i="3"/>
  <c r="J255" i="3"/>
  <c r="BK237" i="3"/>
  <c r="J231" i="3"/>
  <c r="BK208" i="3"/>
  <c r="J196" i="3"/>
  <c r="BK173" i="3"/>
  <c r="BK167" i="3"/>
  <c r="J155" i="3"/>
  <c r="BK126" i="3"/>
  <c r="BK193" i="3"/>
  <c r="J131" i="3"/>
  <c r="J253" i="3"/>
  <c r="J146" i="3"/>
  <c r="BK140" i="3"/>
  <c r="BK258" i="3"/>
  <c r="BK215" i="3"/>
  <c r="BK199" i="3"/>
  <c r="J161" i="3"/>
  <c r="BK137" i="3"/>
  <c r="J218" i="3"/>
  <c r="BK196" i="3"/>
  <c r="BK161" i="3"/>
  <c r="BK249" i="3"/>
  <c r="J224" i="3"/>
  <c r="BK170" i="3"/>
  <c r="J228" i="3"/>
  <c r="J149" i="3"/>
  <c r="BK326" i="4"/>
  <c r="BK271" i="4"/>
  <c r="BK247" i="4"/>
  <c r="J210" i="4"/>
  <c r="BK143" i="4"/>
  <c r="BK259" i="4"/>
  <c r="J125" i="4"/>
  <c r="BK301" i="4"/>
  <c r="BK160" i="4"/>
  <c r="BK338" i="4"/>
  <c r="BK304" i="4"/>
  <c r="BK280" i="4"/>
  <c r="J253" i="4"/>
  <c r="BK220" i="4"/>
  <c r="BK316" i="4"/>
  <c r="J200" i="4"/>
  <c r="BK329" i="4"/>
  <c r="BK323" i="4"/>
  <c r="J188" i="4"/>
  <c r="BK307" i="4"/>
  <c r="BK172" i="4"/>
  <c r="J257" i="5"/>
  <c r="J134" i="5"/>
  <c r="J320" i="5"/>
  <c r="J254" i="5"/>
  <c r="BK185" i="5"/>
  <c r="BK305" i="5"/>
  <c r="J224" i="5"/>
  <c r="J128" i="5"/>
  <c r="BK254" i="5"/>
  <c r="BK125" i="5"/>
  <c r="J275" i="5"/>
  <c r="J195" i="5"/>
  <c r="J266" i="5"/>
  <c r="BK163" i="5"/>
  <c r="J323" i="5"/>
  <c r="J242" i="5"/>
  <c r="J175" i="5"/>
  <c r="BK352" i="5"/>
  <c r="J287" i="5"/>
  <c r="BK233" i="5"/>
  <c r="BK153" i="5"/>
  <c r="BK274" i="6"/>
  <c r="BK238" i="6"/>
  <c r="BK143" i="6"/>
  <c r="J250" i="6"/>
  <c r="J166" i="6"/>
  <c r="BK253" i="6"/>
  <c r="BK160" i="6"/>
  <c r="J259" i="6"/>
  <c r="BK197" i="6"/>
  <c r="BK299" i="6"/>
  <c r="J238" i="6"/>
  <c r="J131" i="6"/>
  <c r="J277" i="6"/>
  <c r="BK244" i="6"/>
  <c r="BK166" i="6"/>
  <c r="BK134" i="6"/>
  <c r="BK157" i="6"/>
  <c r="BK149" i="6"/>
  <c r="J245" i="7"/>
  <c r="BK195" i="7"/>
  <c r="J151" i="7"/>
  <c r="BK226" i="7"/>
  <c r="J169" i="7"/>
  <c r="BK260" i="7"/>
  <c r="BK245" i="7"/>
  <c r="BK208" i="7"/>
  <c r="J184" i="7"/>
  <c r="J129" i="7"/>
  <c r="J181" i="7"/>
  <c r="J145" i="7"/>
  <c r="BK232" i="7"/>
  <c r="BK163" i="7"/>
  <c r="BK202" i="8"/>
  <c r="J175" i="8"/>
  <c r="J126" i="8"/>
  <c r="J208" i="8"/>
  <c r="J129" i="8"/>
  <c r="J195" i="8"/>
  <c r="J263" i="8"/>
  <c r="BK184" i="8"/>
  <c r="BK132" i="8"/>
  <c r="BK223" i="8"/>
  <c r="BK157" i="8"/>
  <c r="J235" i="8"/>
  <c r="J157" i="8"/>
  <c r="J303" i="9"/>
  <c r="BK210" i="9"/>
  <c r="BK134" i="9"/>
  <c r="J254" i="9"/>
  <c r="J213" i="9"/>
  <c r="J294" i="9"/>
  <c r="BK224" i="9"/>
  <c r="BK161" i="9"/>
  <c r="J279" i="9"/>
  <c r="BK203" i="9"/>
  <c r="J137" i="9"/>
  <c r="J251" i="9"/>
  <c r="BK187" i="9"/>
  <c r="J140" i="9"/>
  <c r="BK298" i="9"/>
  <c r="BK261" i="10"/>
  <c r="BK207" i="10"/>
  <c r="BK295" i="10"/>
  <c r="J231" i="10"/>
  <c r="BK286" i="10"/>
  <c r="J207" i="10"/>
  <c r="J130" i="10"/>
  <c r="J273" i="10"/>
  <c r="BK196" i="10"/>
  <c r="J148" i="10"/>
  <c r="BK243" i="10"/>
  <c r="BK171" i="10"/>
  <c r="BK210" i="10"/>
  <c r="BK145" i="10"/>
  <c r="BK151" i="10"/>
  <c r="J121" i="2"/>
  <c r="J133" i="2"/>
  <c r="J123" i="2"/>
  <c r="J263" i="3"/>
  <c r="J258" i="3"/>
  <c r="J249" i="3"/>
  <c r="J243" i="3"/>
  <c r="BK234" i="3"/>
  <c r="BK221" i="3"/>
  <c r="J199" i="3"/>
  <c r="J190" i="3"/>
  <c r="J170" i="3"/>
  <c r="BK158" i="3"/>
  <c r="BK143" i="3"/>
  <c r="BK263" i="3"/>
  <c r="BK179" i="3"/>
  <c r="BK255" i="3"/>
  <c r="J152" i="3"/>
  <c r="BK134" i="3"/>
  <c r="BK253" i="3"/>
  <c r="J237" i="3"/>
  <c r="J202" i="3"/>
  <c r="BK176" i="3"/>
  <c r="J140" i="3"/>
  <c r="BK246" i="3"/>
  <c r="BK202" i="3"/>
  <c r="J182" i="3"/>
  <c r="BK149" i="3"/>
  <c r="BK240" i="3"/>
  <c r="BK185" i="3"/>
  <c r="J134" i="3"/>
  <c r="J205" i="3"/>
  <c r="J313" i="4"/>
  <c r="BK277" i="4"/>
  <c r="J250" i="4"/>
  <c r="BK223" i="4"/>
  <c r="J172" i="4"/>
  <c r="BK265" i="4"/>
  <c r="J191" i="4"/>
  <c r="BK335" i="4"/>
  <c r="BK188" i="4"/>
  <c r="J335" i="4"/>
  <c r="BK295" i="4"/>
  <c r="J268" i="4"/>
  <c r="BK250" i="4"/>
  <c r="J203" i="4"/>
  <c r="BK292" i="4"/>
  <c r="BK146" i="4"/>
  <c r="J295" i="4"/>
  <c r="BK210" i="4"/>
  <c r="BK348" i="4"/>
  <c r="BK203" i="4"/>
  <c r="BK149" i="4"/>
  <c r="J272" i="5"/>
  <c r="J185" i="5"/>
  <c r="J330" i="5"/>
  <c r="BK269" i="5"/>
  <c r="BK204" i="5"/>
  <c r="J131" i="5"/>
  <c r="BK242" i="5"/>
  <c r="BK169" i="5"/>
  <c r="BK281" i="5"/>
  <c r="J140" i="5"/>
  <c r="BK323" i="5"/>
  <c r="J227" i="5"/>
  <c r="J157" i="5"/>
  <c r="BK227" i="5"/>
  <c r="BK143" i="5"/>
  <c r="BK317" i="5"/>
  <c r="J204" i="5"/>
  <c r="J137" i="5"/>
  <c r="BK320" i="5"/>
  <c r="J278" i="5"/>
  <c r="BK210" i="5"/>
  <c r="BK311" i="6"/>
  <c r="J241" i="6"/>
  <c r="J327" i="6"/>
  <c r="BK268" i="6"/>
  <c r="J175" i="6"/>
  <c r="BK305" i="6"/>
  <c r="J229" i="6"/>
  <c r="BK320" i="6"/>
  <c r="BK280" i="6"/>
  <c r="J203" i="6"/>
  <c r="BK314" i="6"/>
  <c r="J280" i="6"/>
  <c r="J210" i="6"/>
  <c r="J323" i="6"/>
  <c r="BK283" i="6"/>
  <c r="BK250" i="6"/>
  <c r="J197" i="6"/>
  <c r="J140" i="6"/>
  <c r="J253" i="6"/>
  <c r="BK191" i="6"/>
  <c r="J267" i="7"/>
  <c r="BK242" i="7"/>
  <c r="BK191" i="7"/>
  <c r="BK138" i="7"/>
  <c r="J214" i="7"/>
  <c r="J160" i="7"/>
  <c r="BK254" i="7"/>
  <c r="J226" i="7"/>
  <c r="J199" i="7"/>
  <c r="BK157" i="7"/>
  <c r="BK217" i="7"/>
  <c r="BK175" i="7"/>
  <c r="J135" i="7"/>
  <c r="J166" i="7"/>
  <c r="J267" i="8"/>
  <c r="J214" i="8"/>
  <c r="BK178" i="8"/>
  <c r="BK263" i="8"/>
  <c r="BK166" i="8"/>
  <c r="J226" i="8"/>
  <c r="J166" i="8"/>
  <c r="BK251" i="8"/>
  <c r="BK181" i="8"/>
  <c r="J257" i="8"/>
  <c r="J191" i="8"/>
  <c r="BK242" i="8"/>
  <c r="J169" i="8"/>
  <c r="BK205" i="8"/>
  <c r="BK257" i="9"/>
  <c r="BK158" i="9"/>
  <c r="BK263" i="9"/>
  <c r="J197" i="9"/>
  <c r="J152" i="9"/>
  <c r="BK251" i="9"/>
  <c r="BK217" i="9"/>
  <c r="J181" i="9"/>
  <c r="BK300" i="9"/>
  <c r="J193" i="9"/>
  <c r="BK140" i="9"/>
  <c r="J266" i="9"/>
  <c r="J190" i="9"/>
  <c r="J149" i="9"/>
  <c r="J302" i="10"/>
  <c r="BK255" i="10"/>
  <c r="BK216" i="10"/>
  <c r="BK186" i="10"/>
  <c r="BK283" i="10"/>
  <c r="BK213" i="10"/>
  <c r="BK228" i="10"/>
  <c r="BK148" i="10"/>
  <c r="BK280" i="10"/>
  <c r="J213" i="10"/>
  <c r="J168" i="10"/>
  <c r="BK237" i="10"/>
  <c r="J145" i="10"/>
  <c r="J258" i="10"/>
  <c r="BK193" i="10"/>
  <c r="J246" i="10"/>
  <c r="BK127" i="2"/>
  <c r="J127" i="2"/>
  <c r="J246" i="3"/>
  <c r="J221" i="3"/>
  <c r="J137" i="3"/>
  <c r="BK190" i="3"/>
  <c r="J215" i="3"/>
  <c r="BK298" i="4"/>
  <c r="J226" i="4"/>
  <c r="BK128" i="4"/>
  <c r="BK166" i="4"/>
  <c r="J153" i="4"/>
  <c r="J319" i="4"/>
  <c r="J262" i="4"/>
  <c r="J223" i="4"/>
  <c r="J166" i="4"/>
  <c r="J274" i="4"/>
  <c r="J236" i="5"/>
  <c r="J281" i="5"/>
  <c r="BK299" i="5"/>
  <c r="BK157" i="5"/>
  <c r="J314" i="5"/>
  <c r="J339" i="5"/>
  <c r="J218" i="5"/>
  <c r="BK266" i="5"/>
  <c r="J289" i="6"/>
  <c r="J157" i="6"/>
  <c r="BK188" i="6"/>
  <c r="J188" i="6"/>
  <c r="J214" i="6"/>
  <c r="J220" i="6"/>
  <c r="J265" i="6"/>
  <c r="BK146" i="6"/>
  <c r="BK203" i="6"/>
  <c r="BK235" i="7"/>
  <c r="BK267" i="7"/>
  <c r="BK154" i="7"/>
  <c r="J235" i="7"/>
  <c r="J132" i="7"/>
  <c r="BK166" i="7"/>
  <c r="J242" i="8"/>
  <c r="J238" i="8"/>
  <c r="BK151" i="8"/>
  <c r="BK154" i="8"/>
  <c r="BK175" i="8"/>
  <c r="J223" i="8"/>
  <c r="J184" i="9"/>
  <c r="BK193" i="9"/>
  <c r="BK213" i="9"/>
  <c r="BK269" i="9"/>
  <c r="BK239" i="9"/>
  <c r="J291" i="9"/>
  <c r="BK233" i="9"/>
  <c r="BK220" i="9"/>
  <c r="BK207" i="9"/>
  <c r="J170" i="9"/>
  <c r="J161" i="9"/>
  <c r="BK137" i="9"/>
  <c r="BK131" i="9"/>
  <c r="J277" i="10"/>
  <c r="J222" i="10"/>
  <c r="J183" i="10"/>
  <c r="BK258" i="10"/>
  <c r="J261" i="10"/>
  <c r="J171" i="10"/>
  <c r="BK127" i="10"/>
  <c r="J252" i="10"/>
  <c r="J204" i="10"/>
  <c r="BK174" i="10"/>
  <c r="J264" i="10"/>
  <c r="BK204" i="10"/>
  <c r="BK130" i="10"/>
  <c r="J267" i="10"/>
  <c r="BK200" i="10"/>
  <c r="J154" i="10"/>
  <c r="BK160" i="10"/>
  <c r="J125" i="2"/>
  <c r="BK119" i="2"/>
  <c r="J126" i="3"/>
  <c r="BK211" i="3"/>
  <c r="BK182" i="3"/>
  <c r="BK155" i="3"/>
  <c r="BK243" i="3"/>
  <c r="J208" i="3"/>
  <c r="J179" i="3"/>
  <c r="BK131" i="3"/>
  <c r="BK231" i="3"/>
  <c r="BK205" i="3"/>
  <c r="J164" i="3"/>
  <c r="J167" i="3"/>
  <c r="BK341" i="4"/>
  <c r="J323" i="4"/>
  <c r="BK283" i="4"/>
  <c r="BK253" i="4"/>
  <c r="J232" i="4"/>
  <c r="J160" i="4"/>
  <c r="BK262" i="4"/>
  <c r="J157" i="4"/>
  <c r="J128" i="4"/>
  <c r="J326" i="4"/>
  <c r="BK163" i="4"/>
  <c r="J348" i="4"/>
  <c r="J332" i="4"/>
  <c r="J307" i="4"/>
  <c r="J277" i="4"/>
  <c r="J247" i="4"/>
  <c r="BK214" i="4"/>
  <c r="J298" i="4"/>
  <c r="J183" i="4"/>
  <c r="J304" i="4"/>
  <c r="J143" i="4"/>
  <c r="J214" i="4"/>
  <c r="BK157" i="4"/>
  <c r="BK206" i="4"/>
  <c r="J169" i="4"/>
  <c r="BK293" i="5"/>
  <c r="BK218" i="5"/>
  <c r="J345" i="5"/>
  <c r="J305" i="5"/>
  <c r="BK248" i="5"/>
  <c r="BK166" i="5"/>
  <c r="J333" i="5"/>
  <c r="BK263" i="5"/>
  <c r="BK160" i="5"/>
  <c r="BK348" i="5"/>
  <c r="BK260" i="5"/>
  <c r="BK128" i="5"/>
  <c r="BK296" i="5"/>
  <c r="J207" i="5"/>
  <c r="J302" i="5"/>
  <c r="BK149" i="5"/>
  <c r="J284" i="5"/>
  <c r="J210" i="5"/>
  <c r="J172" i="5"/>
  <c r="J336" i="5"/>
  <c r="J296" i="5"/>
  <c r="BK224" i="5"/>
  <c r="BK198" i="5"/>
  <c r="BK292" i="6"/>
  <c r="BK226" i="6"/>
  <c r="J320" i="6"/>
  <c r="J283" i="6"/>
  <c r="J226" i="6"/>
  <c r="J143" i="6"/>
  <c r="BK235" i="6"/>
  <c r="BK163" i="6"/>
  <c r="BK289" i="6"/>
  <c r="BK223" i="6"/>
  <c r="BK125" i="6"/>
  <c r="BK265" i="6"/>
  <c r="BK200" i="6"/>
  <c r="BK137" i="6"/>
  <c r="J311" i="6"/>
  <c r="BK259" i="6"/>
  <c r="BK210" i="6"/>
  <c r="J178" i="6"/>
  <c r="J128" i="6"/>
  <c r="J146" i="6"/>
  <c r="BK172" i="6"/>
  <c r="J134" i="6"/>
  <c r="BK223" i="7"/>
  <c r="J172" i="7"/>
  <c r="BK145" i="7"/>
  <c r="J220" i="7"/>
  <c r="BK178" i="7"/>
  <c r="BK126" i="7"/>
  <c r="J238" i="7"/>
  <c r="J211" i="7"/>
  <c r="J187" i="7"/>
  <c r="J263" i="7"/>
  <c r="J178" i="7"/>
  <c r="BK141" i="7"/>
  <c r="BK211" i="7"/>
  <c r="BK202" i="7"/>
  <c r="BK229" i="8"/>
  <c r="BK195" i="8"/>
  <c r="BK145" i="8"/>
  <c r="J254" i="8"/>
  <c r="BK141" i="8"/>
  <c r="J220" i="8"/>
  <c r="J163" i="8"/>
  <c r="J248" i="8"/>
  <c r="BK217" i="8"/>
  <c r="J135" i="8"/>
  <c r="J251" i="8"/>
  <c r="J184" i="8"/>
  <c r="BK254" i="8"/>
  <c r="BK208" i="8"/>
  <c r="J141" i="8"/>
  <c r="BK306" i="9"/>
  <c r="J227" i="9"/>
  <c r="J143" i="9"/>
  <c r="BK272" i="9"/>
  <c r="BK236" i="9"/>
  <c r="BK164" i="9"/>
  <c r="J272" i="9"/>
  <c r="J207" i="9"/>
  <c r="J155" i="9"/>
  <c r="J298" i="9"/>
  <c r="BK248" i="9"/>
  <c r="J158" i="9"/>
  <c r="J282" i="9"/>
  <c r="BK181" i="9"/>
  <c r="J134" i="9"/>
  <c r="BK303" i="9"/>
  <c r="J249" i="10"/>
  <c r="J196" i="10"/>
  <c r="J177" i="10"/>
  <c r="BK240" i="10"/>
  <c r="J160" i="10"/>
  <c r="BK219" i="10"/>
  <c r="BK154" i="10"/>
  <c r="J298" i="10"/>
  <c r="BK231" i="10"/>
  <c r="BK183" i="10"/>
  <c r="BK277" i="10"/>
  <c r="J219" i="10"/>
  <c r="J157" i="10"/>
  <c r="J280" i="10"/>
  <c r="J216" i="10"/>
  <c r="J270" i="10"/>
  <c r="BK190" i="10"/>
  <c r="J127" i="10"/>
  <c r="BK125" i="3" l="1"/>
  <c r="BK214" i="3"/>
  <c r="J214" i="3"/>
  <c r="J100" i="3"/>
  <c r="T227" i="3"/>
  <c r="T213" i="4"/>
  <c r="R124" i="5"/>
  <c r="R326" i="5"/>
  <c r="BK124" i="6"/>
  <c r="P295" i="6"/>
  <c r="P125" i="7"/>
  <c r="P241" i="7"/>
  <c r="T198" i="8"/>
  <c r="R127" i="9"/>
  <c r="T223" i="9"/>
  <c r="P297" i="9"/>
  <c r="T203" i="10"/>
  <c r="T125" i="3"/>
  <c r="T214" i="3"/>
  <c r="R252" i="3"/>
  <c r="BK124" i="4"/>
  <c r="J124" i="4" s="1"/>
  <c r="J98" i="4" s="1"/>
  <c r="BK322" i="4"/>
  <c r="J322" i="4"/>
  <c r="J101" i="4" s="1"/>
  <c r="P217" i="5"/>
  <c r="R213" i="6"/>
  <c r="R198" i="7"/>
  <c r="T125" i="8"/>
  <c r="R241" i="8"/>
  <c r="T127" i="9"/>
  <c r="R223" i="9"/>
  <c r="BK297" i="9"/>
  <c r="J297" i="9" s="1"/>
  <c r="J104" i="9" s="1"/>
  <c r="P126" i="10"/>
  <c r="BK189" i="10"/>
  <c r="J189" i="10" s="1"/>
  <c r="J99" i="10" s="1"/>
  <c r="BK276" i="10"/>
  <c r="J276" i="10" s="1"/>
  <c r="J102" i="10" s="1"/>
  <c r="T118" i="2"/>
  <c r="T117" i="2"/>
  <c r="P189" i="3"/>
  <c r="BK227" i="3"/>
  <c r="J227" i="3"/>
  <c r="J101" i="3"/>
  <c r="T124" i="4"/>
  <c r="R322" i="4"/>
  <c r="P124" i="5"/>
  <c r="BK326" i="5"/>
  <c r="J326" i="5"/>
  <c r="J101" i="5" s="1"/>
  <c r="P213" i="6"/>
  <c r="P198" i="7"/>
  <c r="R198" i="8"/>
  <c r="P127" i="9"/>
  <c r="R196" i="9"/>
  <c r="P206" i="9"/>
  <c r="BK216" i="9"/>
  <c r="J216" i="9" s="1"/>
  <c r="J101" i="9" s="1"/>
  <c r="R216" i="9"/>
  <c r="P278" i="9"/>
  <c r="T297" i="9"/>
  <c r="R126" i="10"/>
  <c r="T189" i="10"/>
  <c r="P289" i="10"/>
  <c r="BK118" i="2"/>
  <c r="BK117" i="2"/>
  <c r="J117" i="2" s="1"/>
  <c r="R189" i="3"/>
  <c r="R227" i="3"/>
  <c r="BK213" i="4"/>
  <c r="J213" i="4" s="1"/>
  <c r="J100" i="4" s="1"/>
  <c r="T217" i="5"/>
  <c r="BK213" i="6"/>
  <c r="J213" i="6" s="1"/>
  <c r="J100" i="6" s="1"/>
  <c r="BK125" i="7"/>
  <c r="BK241" i="7"/>
  <c r="J241" i="7" s="1"/>
  <c r="J102" i="7" s="1"/>
  <c r="R125" i="8"/>
  <c r="R124" i="8" s="1"/>
  <c r="R123" i="8" s="1"/>
  <c r="P241" i="8"/>
  <c r="BK127" i="9"/>
  <c r="P196" i="9"/>
  <c r="BK206" i="9"/>
  <c r="J206" i="9" s="1"/>
  <c r="J100" i="9" s="1"/>
  <c r="T206" i="9"/>
  <c r="T216" i="9"/>
  <c r="R278" i="9"/>
  <c r="T126" i="10"/>
  <c r="R189" i="10"/>
  <c r="R289" i="10"/>
  <c r="P118" i="2"/>
  <c r="P117" i="2"/>
  <c r="AU95" i="1" s="1"/>
  <c r="T189" i="3"/>
  <c r="P252" i="3"/>
  <c r="R213" i="4"/>
  <c r="R217" i="5"/>
  <c r="T213" i="6"/>
  <c r="T198" i="7"/>
  <c r="P198" i="8"/>
  <c r="BK223" i="9"/>
  <c r="J223" i="9" s="1"/>
  <c r="J102" i="9" s="1"/>
  <c r="T278" i="9"/>
  <c r="BK126" i="10"/>
  <c r="J126" i="10" s="1"/>
  <c r="J98" i="10" s="1"/>
  <c r="BK203" i="10"/>
  <c r="J203" i="10" s="1"/>
  <c r="J101" i="10" s="1"/>
  <c r="P276" i="10"/>
  <c r="BK289" i="10"/>
  <c r="J289" i="10" s="1"/>
  <c r="J103" i="10" s="1"/>
  <c r="R118" i="2"/>
  <c r="R117" i="2"/>
  <c r="R125" i="3"/>
  <c r="R124" i="3" s="1"/>
  <c r="R123" i="3" s="1"/>
  <c r="R214" i="3"/>
  <c r="T252" i="3"/>
  <c r="R124" i="4"/>
  <c r="R123" i="4" s="1"/>
  <c r="R122" i="4" s="1"/>
  <c r="P322" i="4"/>
  <c r="BK217" i="5"/>
  <c r="J217" i="5" s="1"/>
  <c r="J100" i="5" s="1"/>
  <c r="T124" i="6"/>
  <c r="R295" i="6"/>
  <c r="T125" i="7"/>
  <c r="R241" i="7"/>
  <c r="P125" i="8"/>
  <c r="P124" i="8" s="1"/>
  <c r="P123" i="8" s="1"/>
  <c r="AU101" i="1" s="1"/>
  <c r="BK198" i="8"/>
  <c r="J198" i="8" s="1"/>
  <c r="J101" i="8" s="1"/>
  <c r="BK196" i="9"/>
  <c r="J196" i="9" s="1"/>
  <c r="J99" i="9" s="1"/>
  <c r="T196" i="9"/>
  <c r="R206" i="9"/>
  <c r="P216" i="9"/>
  <c r="BK278" i="9"/>
  <c r="J278" i="9" s="1"/>
  <c r="J103" i="9" s="1"/>
  <c r="R297" i="9"/>
  <c r="P203" i="10"/>
  <c r="T276" i="10"/>
  <c r="T289" i="10"/>
  <c r="BK189" i="3"/>
  <c r="J189" i="3" s="1"/>
  <c r="J99" i="3" s="1"/>
  <c r="P227" i="3"/>
  <c r="P124" i="4"/>
  <c r="T322" i="4"/>
  <c r="T124" i="5"/>
  <c r="P326" i="5"/>
  <c r="R124" i="6"/>
  <c r="R123" i="6" s="1"/>
  <c r="R122" i="6" s="1"/>
  <c r="BK295" i="6"/>
  <c r="J295" i="6"/>
  <c r="J101" i="6" s="1"/>
  <c r="BK198" i="7"/>
  <c r="J198" i="7"/>
  <c r="J101" i="7"/>
  <c r="BK241" i="8"/>
  <c r="J241" i="8" s="1"/>
  <c r="J102" i="8" s="1"/>
  <c r="R203" i="10"/>
  <c r="P125" i="3"/>
  <c r="P124" i="3" s="1"/>
  <c r="P123" i="3" s="1"/>
  <c r="AU96" i="1" s="1"/>
  <c r="P214" i="3"/>
  <c r="BK252" i="3"/>
  <c r="J252" i="3"/>
  <c r="J102" i="3"/>
  <c r="P213" i="4"/>
  <c r="BK124" i="5"/>
  <c r="J124" i="5"/>
  <c r="J98" i="5"/>
  <c r="T326" i="5"/>
  <c r="P124" i="6"/>
  <c r="P123" i="6"/>
  <c r="P122" i="6"/>
  <c r="AU99" i="1" s="1"/>
  <c r="T295" i="6"/>
  <c r="R125" i="7"/>
  <c r="R124" i="7"/>
  <c r="R123" i="7" s="1"/>
  <c r="T241" i="7"/>
  <c r="BK125" i="8"/>
  <c r="J125" i="8" s="1"/>
  <c r="J98" i="8" s="1"/>
  <c r="T241" i="8"/>
  <c r="P223" i="9"/>
  <c r="P189" i="10"/>
  <c r="R276" i="10"/>
  <c r="BK209" i="4"/>
  <c r="J209" i="4"/>
  <c r="J99" i="4" s="1"/>
  <c r="BK351" i="5"/>
  <c r="J351" i="5" s="1"/>
  <c r="J102" i="5" s="1"/>
  <c r="BK266" i="7"/>
  <c r="J266" i="7" s="1"/>
  <c r="J103" i="7" s="1"/>
  <c r="BK326" i="6"/>
  <c r="J326" i="6" s="1"/>
  <c r="J102" i="6" s="1"/>
  <c r="BK190" i="7"/>
  <c r="J190" i="7"/>
  <c r="J99" i="7" s="1"/>
  <c r="BK194" i="7"/>
  <c r="J194" i="7" s="1"/>
  <c r="J100" i="7" s="1"/>
  <c r="BK199" i="10"/>
  <c r="J199" i="10" s="1"/>
  <c r="J100" i="10" s="1"/>
  <c r="BK266" i="8"/>
  <c r="J266" i="8" s="1"/>
  <c r="J103" i="8" s="1"/>
  <c r="BK309" i="9"/>
  <c r="J309" i="9"/>
  <c r="J105" i="9" s="1"/>
  <c r="BK301" i="10"/>
  <c r="J301" i="10" s="1"/>
  <c r="J104" i="10" s="1"/>
  <c r="BK266" i="3"/>
  <c r="J266" i="3" s="1"/>
  <c r="J103" i="3" s="1"/>
  <c r="BK209" i="6"/>
  <c r="J209" i="6" s="1"/>
  <c r="J99" i="6" s="1"/>
  <c r="BK190" i="8"/>
  <c r="J190" i="8"/>
  <c r="J99" i="8" s="1"/>
  <c r="BK194" i="8"/>
  <c r="J194" i="8" s="1"/>
  <c r="J100" i="8" s="1"/>
  <c r="BK347" i="4"/>
  <c r="J347" i="4" s="1"/>
  <c r="J102" i="4" s="1"/>
  <c r="BK213" i="5"/>
  <c r="J213" i="5" s="1"/>
  <c r="J99" i="5" s="1"/>
  <c r="BE142" i="10"/>
  <c r="BE145" i="10"/>
  <c r="BE222" i="10"/>
  <c r="BE234" i="10"/>
  <c r="BE267" i="10"/>
  <c r="J127" i="9"/>
  <c r="J98" i="9" s="1"/>
  <c r="E85" i="10"/>
  <c r="F121" i="10"/>
  <c r="BE157" i="10"/>
  <c r="BE177" i="10"/>
  <c r="BE180" i="10"/>
  <c r="BE183" i="10"/>
  <c r="BE186" i="10"/>
  <c r="BE246" i="10"/>
  <c r="BE252" i="10"/>
  <c r="BE148" i="10"/>
  <c r="BE168" i="10"/>
  <c r="BE171" i="10"/>
  <c r="BE174" i="10"/>
  <c r="BE207" i="10"/>
  <c r="BE213" i="10"/>
  <c r="BE231" i="10"/>
  <c r="BE243" i="10"/>
  <c r="J121" i="10"/>
  <c r="BE136" i="10"/>
  <c r="BE151" i="10"/>
  <c r="BE216" i="10"/>
  <c r="BE228" i="10"/>
  <c r="BE295" i="10"/>
  <c r="J89" i="10"/>
  <c r="BE133" i="10"/>
  <c r="BE190" i="10"/>
  <c r="BE219" i="10"/>
  <c r="BE255" i="10"/>
  <c r="BE258" i="10"/>
  <c r="BE261" i="10"/>
  <c r="BE270" i="10"/>
  <c r="BE139" i="10"/>
  <c r="BE193" i="10"/>
  <c r="BE196" i="10"/>
  <c r="BE225" i="10"/>
  <c r="BE237" i="10"/>
  <c r="BE240" i="10"/>
  <c r="BE264" i="10"/>
  <c r="BE273" i="10"/>
  <c r="BE130" i="10"/>
  <c r="BE154" i="10"/>
  <c r="BE200" i="10"/>
  <c r="BE210" i="10"/>
  <c r="BE249" i="10"/>
  <c r="BE277" i="10"/>
  <c r="BE280" i="10"/>
  <c r="BE292" i="10"/>
  <c r="BE127" i="10"/>
  <c r="BE160" i="10"/>
  <c r="BE163" i="10"/>
  <c r="BE204" i="10"/>
  <c r="BE283" i="10"/>
  <c r="BE286" i="10"/>
  <c r="BE290" i="10"/>
  <c r="BE298" i="10"/>
  <c r="BE302" i="10"/>
  <c r="J92" i="9"/>
  <c r="F122" i="9"/>
  <c r="BE128" i="9"/>
  <c r="BE134" i="9"/>
  <c r="BE217" i="9"/>
  <c r="BE227" i="9"/>
  <c r="BE279" i="9"/>
  <c r="BE288" i="9"/>
  <c r="BE306" i="9"/>
  <c r="E85" i="9"/>
  <c r="BE131" i="9"/>
  <c r="BE137" i="9"/>
  <c r="BE146" i="9"/>
  <c r="BE152" i="9"/>
  <c r="BE161" i="9"/>
  <c r="BE170" i="9"/>
  <c r="BE184" i="9"/>
  <c r="BE197" i="9"/>
  <c r="BE224" i="9"/>
  <c r="BE236" i="9"/>
  <c r="BE310" i="9"/>
  <c r="BE155" i="9"/>
  <c r="BE164" i="9"/>
  <c r="BE200" i="9"/>
  <c r="BE239" i="9"/>
  <c r="BE245" i="9"/>
  <c r="BE251" i="9"/>
  <c r="BE254" i="9"/>
  <c r="BE257" i="9"/>
  <c r="BE272" i="9"/>
  <c r="BE291" i="9"/>
  <c r="BE294" i="9"/>
  <c r="BE140" i="9"/>
  <c r="BE149" i="9"/>
  <c r="BE158" i="9"/>
  <c r="BE176" i="9"/>
  <c r="BE190" i="9"/>
  <c r="BE193" i="9"/>
  <c r="BE210" i="9"/>
  <c r="BE220" i="9"/>
  <c r="BE230" i="9"/>
  <c r="BE242" i="9"/>
  <c r="BE248" i="9"/>
  <c r="BE263" i="9"/>
  <c r="BE269" i="9"/>
  <c r="BE275" i="9"/>
  <c r="BK124" i="8"/>
  <c r="J124" i="8" s="1"/>
  <c r="J97" i="8" s="1"/>
  <c r="J89" i="9"/>
  <c r="BE143" i="9"/>
  <c r="BE167" i="9"/>
  <c r="BE173" i="9"/>
  <c r="BE187" i="9"/>
  <c r="BE233" i="9"/>
  <c r="BE260" i="9"/>
  <c r="BE266" i="9"/>
  <c r="BE282" i="9"/>
  <c r="BE285" i="9"/>
  <c r="BE298" i="9"/>
  <c r="BE303" i="9"/>
  <c r="BE181" i="9"/>
  <c r="BE203" i="9"/>
  <c r="BE207" i="9"/>
  <c r="BE213" i="9"/>
  <c r="BE300" i="9"/>
  <c r="J125" i="7"/>
  <c r="J98" i="7" s="1"/>
  <c r="E85" i="8"/>
  <c r="BE126" i="8"/>
  <c r="BE129" i="8"/>
  <c r="BE195" i="8"/>
  <c r="BE242" i="8"/>
  <c r="F92" i="8"/>
  <c r="J117" i="8"/>
  <c r="BE138" i="8"/>
  <c r="BE191" i="8"/>
  <c r="BE205" i="8"/>
  <c r="BE214" i="8"/>
  <c r="BE226" i="8"/>
  <c r="BE229" i="8"/>
  <c r="BE238" i="8"/>
  <c r="BE178" i="8"/>
  <c r="BE202" i="8"/>
  <c r="BE232" i="8"/>
  <c r="BE254" i="8"/>
  <c r="BE263" i="8"/>
  <c r="BE141" i="8"/>
  <c r="BE145" i="8"/>
  <c r="BE172" i="8"/>
  <c r="BE220" i="8"/>
  <c r="BE223" i="8"/>
  <c r="BE235" i="8"/>
  <c r="BE245" i="8"/>
  <c r="J120" i="8"/>
  <c r="BE132" i="8"/>
  <c r="BE148" i="8"/>
  <c r="BE154" i="8"/>
  <c r="BE160" i="8"/>
  <c r="BE169" i="8"/>
  <c r="BE187" i="8"/>
  <c r="BE199" i="8"/>
  <c r="BE211" i="8"/>
  <c r="BE267" i="8"/>
  <c r="BE151" i="8"/>
  <c r="BE157" i="8"/>
  <c r="BE175" i="8"/>
  <c r="BE181" i="8"/>
  <c r="BE184" i="8"/>
  <c r="BE248" i="8"/>
  <c r="BE251" i="8"/>
  <c r="BE257" i="8"/>
  <c r="BE135" i="8"/>
  <c r="BE163" i="8"/>
  <c r="BE166" i="8"/>
  <c r="BE208" i="8"/>
  <c r="BE217" i="8"/>
  <c r="BE260" i="8"/>
  <c r="J89" i="7"/>
  <c r="BE129" i="7"/>
  <c r="BE166" i="7"/>
  <c r="BE175" i="7"/>
  <c r="BE187" i="7"/>
  <c r="J124" i="6"/>
  <c r="J98" i="6"/>
  <c r="J120" i="7"/>
  <c r="BE145" i="7"/>
  <c r="BE154" i="7"/>
  <c r="BE178" i="7"/>
  <c r="BE202" i="7"/>
  <c r="BE214" i="7"/>
  <c r="BE235" i="7"/>
  <c r="BE248" i="7"/>
  <c r="F92" i="7"/>
  <c r="BE169" i="7"/>
  <c r="BE184" i="7"/>
  <c r="BE208" i="7"/>
  <c r="BE223" i="7"/>
  <c r="BE138" i="7"/>
  <c r="BE163" i="7"/>
  <c r="BE172" i="7"/>
  <c r="BE191" i="7"/>
  <c r="BE195" i="7"/>
  <c r="BE205" i="7"/>
  <c r="BE211" i="7"/>
  <c r="BE238" i="7"/>
  <c r="BE245" i="7"/>
  <c r="BE267" i="7"/>
  <c r="BE126" i="7"/>
  <c r="BE160" i="7"/>
  <c r="BE220" i="7"/>
  <c r="BE232" i="7"/>
  <c r="BE242" i="7"/>
  <c r="E85" i="7"/>
  <c r="BE132" i="7"/>
  <c r="BE151" i="7"/>
  <c r="BE157" i="7"/>
  <c r="BE229" i="7"/>
  <c r="BE254" i="7"/>
  <c r="BE135" i="7"/>
  <c r="BE141" i="7"/>
  <c r="BE148" i="7"/>
  <c r="BE181" i="7"/>
  <c r="BE199" i="7"/>
  <c r="BE217" i="7"/>
  <c r="BE226" i="7"/>
  <c r="BE251" i="7"/>
  <c r="BE257" i="7"/>
  <c r="BE260" i="7"/>
  <c r="BE263" i="7"/>
  <c r="F92" i="6"/>
  <c r="J116" i="6"/>
  <c r="BE153" i="6"/>
  <c r="BE157" i="6"/>
  <c r="BE178" i="6"/>
  <c r="BE197" i="6"/>
  <c r="E112" i="6"/>
  <c r="J119" i="6"/>
  <c r="BE140" i="6"/>
  <c r="BE169" i="6"/>
  <c r="BE241" i="6"/>
  <c r="BE280" i="6"/>
  <c r="BE296" i="6"/>
  <c r="BE314" i="6"/>
  <c r="BE327" i="6"/>
  <c r="BE203" i="6"/>
  <c r="BE238" i="6"/>
  <c r="BE256" i="6"/>
  <c r="BE143" i="6"/>
  <c r="BE146" i="6"/>
  <c r="BE160" i="6"/>
  <c r="BE163" i="6"/>
  <c r="BE226" i="6"/>
  <c r="BE277" i="6"/>
  <c r="BE302" i="6"/>
  <c r="BE308" i="6"/>
  <c r="BE311" i="6"/>
  <c r="BE131" i="6"/>
  <c r="BE172" i="6"/>
  <c r="BE175" i="6"/>
  <c r="BE183" i="6"/>
  <c r="BE188" i="6"/>
  <c r="BE206" i="6"/>
  <c r="BE220" i="6"/>
  <c r="BE229" i="6"/>
  <c r="BE232" i="6"/>
  <c r="BE250" i="6"/>
  <c r="BE271" i="6"/>
  <c r="BE286" i="6"/>
  <c r="BE299" i="6"/>
  <c r="BE305" i="6"/>
  <c r="BE125" i="6"/>
  <c r="BE128" i="6"/>
  <c r="BE200" i="6"/>
  <c r="BE244" i="6"/>
  <c r="BE247" i="6"/>
  <c r="BE259" i="6"/>
  <c r="BE262" i="6"/>
  <c r="BE265" i="6"/>
  <c r="BE283" i="6"/>
  <c r="BE289" i="6"/>
  <c r="BE137" i="6"/>
  <c r="BE210" i="6"/>
  <c r="BE214" i="6"/>
  <c r="BE223" i="6"/>
  <c r="BE253" i="6"/>
  <c r="BE274" i="6"/>
  <c r="BE292" i="6"/>
  <c r="BE134" i="6"/>
  <c r="BE149" i="6"/>
  <c r="BE166" i="6"/>
  <c r="BE191" i="6"/>
  <c r="BE194" i="6"/>
  <c r="BE217" i="6"/>
  <c r="BE235" i="6"/>
  <c r="BE268" i="6"/>
  <c r="BE317" i="6"/>
  <c r="BE320" i="6"/>
  <c r="BE323" i="6"/>
  <c r="BE125" i="5"/>
  <c r="BE146" i="5"/>
  <c r="BE195" i="5"/>
  <c r="BE204" i="5"/>
  <c r="BE227" i="5"/>
  <c r="BE251" i="5"/>
  <c r="BE281" i="5"/>
  <c r="BE348" i="5"/>
  <c r="BE352" i="5"/>
  <c r="E112" i="5"/>
  <c r="BE157" i="5"/>
  <c r="BE185" i="5"/>
  <c r="BE221" i="5"/>
  <c r="BE224" i="5"/>
  <c r="BE254" i="5"/>
  <c r="BE257" i="5"/>
  <c r="BE278" i="5"/>
  <c r="BE296" i="5"/>
  <c r="BE308" i="5"/>
  <c r="BE333" i="5"/>
  <c r="F119" i="5"/>
  <c r="BE248" i="5"/>
  <c r="BE314" i="5"/>
  <c r="BE320" i="5"/>
  <c r="BE323" i="5"/>
  <c r="BE137" i="5"/>
  <c r="BE140" i="5"/>
  <c r="BE160" i="5"/>
  <c r="BE201" i="5"/>
  <c r="BE214" i="5"/>
  <c r="BE218" i="5"/>
  <c r="BE236" i="5"/>
  <c r="BE245" i="5"/>
  <c r="BE266" i="5"/>
  <c r="BE269" i="5"/>
  <c r="BE287" i="5"/>
  <c r="BE290" i="5"/>
  <c r="BE302" i="5"/>
  <c r="BE336" i="5"/>
  <c r="BE345" i="5"/>
  <c r="BK123" i="4"/>
  <c r="J123" i="4"/>
  <c r="J97" i="4" s="1"/>
  <c r="J92" i="5"/>
  <c r="BE178" i="5"/>
  <c r="BE192" i="5"/>
  <c r="BE210" i="5"/>
  <c r="BE230" i="5"/>
  <c r="BE330" i="5"/>
  <c r="BE131" i="5"/>
  <c r="BE134" i="5"/>
  <c r="BE143" i="5"/>
  <c r="BE163" i="5"/>
  <c r="BE172" i="5"/>
  <c r="BE175" i="5"/>
  <c r="BE207" i="5"/>
  <c r="BE233" i="5"/>
  <c r="BE284" i="5"/>
  <c r="BE293" i="5"/>
  <c r="BE317" i="5"/>
  <c r="BE327" i="5"/>
  <c r="BE339" i="5"/>
  <c r="J89" i="5"/>
  <c r="BE149" i="5"/>
  <c r="BE239" i="5"/>
  <c r="BE242" i="5"/>
  <c r="BE272" i="5"/>
  <c r="BE275" i="5"/>
  <c r="BE128" i="5"/>
  <c r="BE153" i="5"/>
  <c r="BE166" i="5"/>
  <c r="BE169" i="5"/>
  <c r="BE198" i="5"/>
  <c r="BE260" i="5"/>
  <c r="BE263" i="5"/>
  <c r="BE299" i="5"/>
  <c r="BE305" i="5"/>
  <c r="BE311" i="5"/>
  <c r="BE342" i="5"/>
  <c r="BE131" i="4"/>
  <c r="BE134" i="4"/>
  <c r="BE163" i="4"/>
  <c r="BE232" i="4"/>
  <c r="BE247" i="4"/>
  <c r="BE253" i="4"/>
  <c r="BE292" i="4"/>
  <c r="BE313" i="4"/>
  <c r="BE341" i="4"/>
  <c r="BE348" i="4"/>
  <c r="J125" i="3"/>
  <c r="J98" i="3" s="1"/>
  <c r="J92" i="4"/>
  <c r="BE125" i="4"/>
  <c r="BE128" i="4"/>
  <c r="BE140" i="4"/>
  <c r="BE200" i="4"/>
  <c r="BE286" i="4"/>
  <c r="BE157" i="4"/>
  <c r="BE160" i="4"/>
  <c r="BE191" i="4"/>
  <c r="BE206" i="4"/>
  <c r="BE217" i="4"/>
  <c r="BE259" i="4"/>
  <c r="BE265" i="4"/>
  <c r="BE277" i="4"/>
  <c r="BE280" i="4"/>
  <c r="F92" i="4"/>
  <c r="BE166" i="4"/>
  <c r="BE188" i="4"/>
  <c r="BE283" i="4"/>
  <c r="BE307" i="4"/>
  <c r="BE319" i="4"/>
  <c r="E85" i="4"/>
  <c r="BE143" i="4"/>
  <c r="BE183" i="4"/>
  <c r="BE194" i="4"/>
  <c r="BE197" i="4"/>
  <c r="BE223" i="4"/>
  <c r="BE226" i="4"/>
  <c r="BE235" i="4"/>
  <c r="BE241" i="4"/>
  <c r="BE262" i="4"/>
  <c r="BE271" i="4"/>
  <c r="BE298" i="4"/>
  <c r="BE304" i="4"/>
  <c r="BE310" i="4"/>
  <c r="BE316" i="4"/>
  <c r="BE338" i="4"/>
  <c r="J89" i="4"/>
  <c r="BE175" i="4"/>
  <c r="BE178" i="4"/>
  <c r="BE210" i="4"/>
  <c r="BE220" i="4"/>
  <c r="BE229" i="4"/>
  <c r="BE256" i="4"/>
  <c r="BE329" i="4"/>
  <c r="BE146" i="4"/>
  <c r="BE149" i="4"/>
  <c r="BE169" i="4"/>
  <c r="BE172" i="4"/>
  <c r="BE268" i="4"/>
  <c r="BE289" i="4"/>
  <c r="BE137" i="4"/>
  <c r="BE153" i="4"/>
  <c r="BE203" i="4"/>
  <c r="BE214" i="4"/>
  <c r="BE238" i="4"/>
  <c r="BE244" i="4"/>
  <c r="BE250" i="4"/>
  <c r="BE274" i="4"/>
  <c r="BE295" i="4"/>
  <c r="BE301" i="4"/>
  <c r="BE323" i="4"/>
  <c r="BE326" i="4"/>
  <c r="BE332" i="4"/>
  <c r="BE335" i="4"/>
  <c r="BE344" i="4"/>
  <c r="BE143" i="3"/>
  <c r="BE176" i="3"/>
  <c r="F120" i="3"/>
  <c r="BE137" i="3"/>
  <c r="BE140" i="3"/>
  <c r="BE149" i="3"/>
  <c r="BE158" i="3"/>
  <c r="BE161" i="3"/>
  <c r="BE167" i="3"/>
  <c r="BE170" i="3"/>
  <c r="BE173" i="3"/>
  <c r="BE202" i="3"/>
  <c r="BE221" i="3"/>
  <c r="BE237" i="3"/>
  <c r="BE243" i="3"/>
  <c r="BE255" i="3"/>
  <c r="BE263" i="3"/>
  <c r="J118" i="2"/>
  <c r="J97" i="2"/>
  <c r="J117" i="3"/>
  <c r="BE152" i="3"/>
  <c r="BE155" i="3"/>
  <c r="BE199" i="3"/>
  <c r="BE211" i="3"/>
  <c r="BE215" i="3"/>
  <c r="BE224" i="3"/>
  <c r="BE228" i="3"/>
  <c r="BE231" i="3"/>
  <c r="BE249" i="3"/>
  <c r="BE253" i="3"/>
  <c r="BE258" i="3"/>
  <c r="E113" i="3"/>
  <c r="J120" i="3"/>
  <c r="BE179" i="3"/>
  <c r="BE182" i="3"/>
  <c r="BE185" i="3"/>
  <c r="BE234" i="3"/>
  <c r="BE131" i="3"/>
  <c r="BE260" i="3"/>
  <c r="BE267" i="3"/>
  <c r="BE126" i="3"/>
  <c r="BE134" i="3"/>
  <c r="BE146" i="3"/>
  <c r="BE190" i="3"/>
  <c r="BE196" i="3"/>
  <c r="BE208" i="3"/>
  <c r="BE164" i="3"/>
  <c r="BE193" i="3"/>
  <c r="BE205" i="3"/>
  <c r="BE218" i="3"/>
  <c r="BE240" i="3"/>
  <c r="BE246" i="3"/>
  <c r="E85" i="2"/>
  <c r="J114" i="2"/>
  <c r="BE131" i="2"/>
  <c r="F114" i="2"/>
  <c r="BE121" i="2"/>
  <c r="J111" i="2"/>
  <c r="BE127" i="2"/>
  <c r="BE129" i="2"/>
  <c r="BE119" i="2"/>
  <c r="BE123" i="2"/>
  <c r="BE125" i="2"/>
  <c r="BE133" i="2"/>
  <c r="BE135" i="2"/>
  <c r="F37" i="2"/>
  <c r="BD95" i="1"/>
  <c r="F35" i="4"/>
  <c r="BB97" i="1"/>
  <c r="F36" i="5"/>
  <c r="BC98" i="1"/>
  <c r="F37" i="7"/>
  <c r="BD100" i="1"/>
  <c r="F36" i="8"/>
  <c r="BC101" i="1"/>
  <c r="F36" i="10"/>
  <c r="BC103" i="1"/>
  <c r="F35" i="2"/>
  <c r="BB95" i="1"/>
  <c r="F37" i="3"/>
  <c r="BD96" i="1"/>
  <c r="J34" i="5"/>
  <c r="AW98" i="1"/>
  <c r="F34" i="7"/>
  <c r="BA100" i="1"/>
  <c r="F37" i="9"/>
  <c r="BD102" i="1"/>
  <c r="F35" i="10"/>
  <c r="BB103" i="1"/>
  <c r="J34" i="2"/>
  <c r="AW95" i="1"/>
  <c r="J34" i="4"/>
  <c r="AW97" i="1" s="1"/>
  <c r="J34" i="6"/>
  <c r="AW99" i="1" s="1"/>
  <c r="F35" i="7"/>
  <c r="BB100" i="1" s="1"/>
  <c r="F34" i="9"/>
  <c r="BA102" i="1" s="1"/>
  <c r="F37" i="10"/>
  <c r="BD103" i="1" s="1"/>
  <c r="J34" i="3"/>
  <c r="AW96" i="1" s="1"/>
  <c r="F36" i="4"/>
  <c r="BC97" i="1" s="1"/>
  <c r="F37" i="6"/>
  <c r="BD99" i="1" s="1"/>
  <c r="F34" i="8"/>
  <c r="BA101" i="1" s="1"/>
  <c r="F35" i="9"/>
  <c r="BB102" i="1" s="1"/>
  <c r="F34" i="3"/>
  <c r="BA96" i="1" s="1"/>
  <c r="F35" i="5"/>
  <c r="BB98" i="1" s="1"/>
  <c r="F36" i="6"/>
  <c r="BC99" i="1" s="1"/>
  <c r="F37" i="8"/>
  <c r="BD101" i="1" s="1"/>
  <c r="F34" i="10"/>
  <c r="BA103" i="1" s="1"/>
  <c r="F34" i="2"/>
  <c r="BA95" i="1" s="1"/>
  <c r="F35" i="3"/>
  <c r="BB96" i="1" s="1"/>
  <c r="F34" i="5"/>
  <c r="BA98" i="1" s="1"/>
  <c r="F35" i="6"/>
  <c r="BB99" i="1" s="1"/>
  <c r="F35" i="8"/>
  <c r="BB101" i="1" s="1"/>
  <c r="J34" i="10"/>
  <c r="AW103" i="1" s="1"/>
  <c r="F36" i="3"/>
  <c r="BC96" i="1" s="1"/>
  <c r="F37" i="4"/>
  <c r="BD97" i="1" s="1"/>
  <c r="J34" i="7"/>
  <c r="AW100" i="1" s="1"/>
  <c r="J34" i="9"/>
  <c r="AW102" i="1" s="1"/>
  <c r="F36" i="2"/>
  <c r="BC95" i="1" s="1"/>
  <c r="F34" i="4"/>
  <c r="BA97" i="1" s="1"/>
  <c r="F37" i="5"/>
  <c r="BD98" i="1" s="1"/>
  <c r="F34" i="6"/>
  <c r="BA99" i="1" s="1"/>
  <c r="F36" i="7"/>
  <c r="BC100" i="1" s="1"/>
  <c r="J34" i="8"/>
  <c r="AW101" i="1" s="1"/>
  <c r="F36" i="9"/>
  <c r="BC102" i="1" s="1"/>
  <c r="J30" i="2" l="1"/>
  <c r="J96" i="2"/>
  <c r="T124" i="8"/>
  <c r="T123" i="8"/>
  <c r="R126" i="9"/>
  <c r="R125" i="9" s="1"/>
  <c r="T124" i="7"/>
  <c r="T123" i="7"/>
  <c r="P125" i="10"/>
  <c r="P124" i="10" s="1"/>
  <c r="AU103" i="1" s="1"/>
  <c r="T125" i="10"/>
  <c r="T124" i="10" s="1"/>
  <c r="R123" i="5"/>
  <c r="R122" i="5"/>
  <c r="BK124" i="7"/>
  <c r="J124" i="7" s="1"/>
  <c r="J97" i="7" s="1"/>
  <c r="P123" i="5"/>
  <c r="P122" i="5"/>
  <c r="AU98" i="1" s="1"/>
  <c r="T123" i="6"/>
  <c r="T122" i="6"/>
  <c r="P126" i="9"/>
  <c r="P125" i="9" s="1"/>
  <c r="AU102" i="1" s="1"/>
  <c r="T126" i="9"/>
  <c r="T125" i="9"/>
  <c r="T124" i="3"/>
  <c r="T123" i="3" s="1"/>
  <c r="BK123" i="6"/>
  <c r="BK122" i="6"/>
  <c r="J122" i="6" s="1"/>
  <c r="J30" i="6" s="1"/>
  <c r="AG99" i="1" s="1"/>
  <c r="T123" i="5"/>
  <c r="T122" i="5"/>
  <c r="T123" i="4"/>
  <c r="T122" i="4" s="1"/>
  <c r="P124" i="7"/>
  <c r="P123" i="7"/>
  <c r="AU100" i="1"/>
  <c r="P123" i="4"/>
  <c r="P122" i="4" s="1"/>
  <c r="AU97" i="1" s="1"/>
  <c r="BK126" i="9"/>
  <c r="J126" i="9" s="1"/>
  <c r="J97" i="9" s="1"/>
  <c r="R125" i="10"/>
  <c r="R124" i="10"/>
  <c r="BK124" i="3"/>
  <c r="BK123" i="3" s="1"/>
  <c r="J123" i="3" s="1"/>
  <c r="J96" i="3" s="1"/>
  <c r="BK125" i="10"/>
  <c r="BK124" i="10" s="1"/>
  <c r="J124" i="10" s="1"/>
  <c r="J96" i="10" s="1"/>
  <c r="BK123" i="5"/>
  <c r="J123" i="5" s="1"/>
  <c r="J97" i="5" s="1"/>
  <c r="BK123" i="8"/>
  <c r="J123" i="8" s="1"/>
  <c r="J96" i="8" s="1"/>
  <c r="BK122" i="4"/>
  <c r="J122" i="4"/>
  <c r="J96" i="4" s="1"/>
  <c r="AG95" i="1"/>
  <c r="J33" i="3"/>
  <c r="AV96" i="1"/>
  <c r="AT96" i="1" s="1"/>
  <c r="F33" i="7"/>
  <c r="AZ100" i="1"/>
  <c r="BD94" i="1"/>
  <c r="W33" i="1" s="1"/>
  <c r="J33" i="10"/>
  <c r="AV103" i="1" s="1"/>
  <c r="AT103" i="1" s="1"/>
  <c r="F33" i="2"/>
  <c r="AZ95" i="1"/>
  <c r="F33" i="5"/>
  <c r="AZ98" i="1" s="1"/>
  <c r="F33" i="8"/>
  <c r="AZ101" i="1"/>
  <c r="F33" i="3"/>
  <c r="AZ96" i="1" s="1"/>
  <c r="J33" i="6"/>
  <c r="AV99" i="1"/>
  <c r="AT99" i="1" s="1"/>
  <c r="BA94" i="1"/>
  <c r="AW94" i="1"/>
  <c r="AK30" i="1" s="1"/>
  <c r="BB94" i="1"/>
  <c r="AX94" i="1" s="1"/>
  <c r="J33" i="2"/>
  <c r="AV95" i="1" s="1"/>
  <c r="AT95" i="1" s="1"/>
  <c r="AN95" i="1" s="1"/>
  <c r="J33" i="5"/>
  <c r="AV98" i="1" s="1"/>
  <c r="AT98" i="1" s="1"/>
  <c r="J33" i="8"/>
  <c r="AV101" i="1"/>
  <c r="AT101" i="1" s="1"/>
  <c r="F33" i="4"/>
  <c r="AZ97" i="1"/>
  <c r="J33" i="9"/>
  <c r="AV102" i="1" s="1"/>
  <c r="AT102" i="1" s="1"/>
  <c r="J33" i="4"/>
  <c r="AV97" i="1"/>
  <c r="AT97" i="1" s="1"/>
  <c r="F33" i="9"/>
  <c r="AZ102" i="1"/>
  <c r="F33" i="6"/>
  <c r="AZ99" i="1" s="1"/>
  <c r="BC94" i="1"/>
  <c r="W32" i="1"/>
  <c r="J33" i="7"/>
  <c r="AV100" i="1" s="1"/>
  <c r="AT100" i="1" s="1"/>
  <c r="F33" i="10"/>
  <c r="AZ103" i="1"/>
  <c r="AN99" i="1" l="1"/>
  <c r="J124" i="3"/>
  <c r="J97" i="3"/>
  <c r="BK125" i="9"/>
  <c r="J125" i="9" s="1"/>
  <c r="J96" i="9" s="1"/>
  <c r="J123" i="6"/>
  <c r="J97" i="6"/>
  <c r="BK123" i="7"/>
  <c r="J123" i="7" s="1"/>
  <c r="J96" i="7" s="1"/>
  <c r="BK122" i="5"/>
  <c r="J122" i="5" s="1"/>
  <c r="J96" i="5" s="1"/>
  <c r="J96" i="6"/>
  <c r="J125" i="10"/>
  <c r="J97" i="10" s="1"/>
  <c r="J39" i="6"/>
  <c r="J39" i="2"/>
  <c r="AU94" i="1"/>
  <c r="J30" i="3"/>
  <c r="AG96" i="1" s="1"/>
  <c r="J30" i="10"/>
  <c r="AG103" i="1"/>
  <c r="AY94" i="1"/>
  <c r="J30" i="8"/>
  <c r="AG101" i="1"/>
  <c r="AN101" i="1"/>
  <c r="W30" i="1"/>
  <c r="AZ94" i="1"/>
  <c r="AV94" i="1" s="1"/>
  <c r="AK29" i="1" s="1"/>
  <c r="J30" i="4"/>
  <c r="AG97" i="1"/>
  <c r="W31" i="1"/>
  <c r="J39" i="10" l="1"/>
  <c r="J39" i="3"/>
  <c r="J39" i="8"/>
  <c r="J39" i="4"/>
  <c r="AN97" i="1"/>
  <c r="AN96" i="1"/>
  <c r="AN103" i="1"/>
  <c r="J30" i="9"/>
  <c r="AG102" i="1" s="1"/>
  <c r="AN102" i="1" s="1"/>
  <c r="J30" i="5"/>
  <c r="AG98" i="1"/>
  <c r="AT94" i="1"/>
  <c r="J30" i="7"/>
  <c r="AG100" i="1"/>
  <c r="AN100" i="1"/>
  <c r="W29" i="1"/>
  <c r="J39" i="7" l="1"/>
  <c r="J39" i="5"/>
  <c r="J39" i="9"/>
  <c r="AN98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<sst xmlns="http://schemas.openxmlformats.org/spreadsheetml/2006/main" count="14898" uniqueCount="1187">
  <si>
    <t>Export Komplet</t>
  </si>
  <si>
    <t/>
  </si>
  <si>
    <t>2.0</t>
  </si>
  <si>
    <t>ZAMOK</t>
  </si>
  <si>
    <t>False</t>
  </si>
  <si>
    <t>{b9187ddb-a296-4b56-b066-4942927ed83f}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</si>
  <si>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</si>
  <si>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</si>
  <si>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</si>
  <si>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</si>
  <si>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</si>
  <si>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</si>
  <si>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</si>
  <si>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021-5</t>
  </si>
  <si>
    <t>Stavba:</t>
  </si>
  <si>
    <t>Obnova a propojení vodovodních řadů v ulici Palackého v Českém Brodě</t>
  </si>
  <si>
    <t>KSO:</t>
  </si>
  <si>
    <t>CC-CZ:</t>
  </si>
  <si>
    <t>Místo:</t>
  </si>
  <si>
    <t>Český Brod</t>
  </si>
  <si>
    <t>Datum:</t>
  </si>
  <si>
    <t>19. 11. 2021</t>
  </si>
  <si>
    <t>Zadavatel:</t>
  </si>
  <si>
    <t>IČ:</t>
  </si>
  <si>
    <t>00235334</t>
  </si>
  <si>
    <t>Město Český Brod, náměstí Husovo 70, 28201 Český B</t>
  </si>
  <si>
    <t>DIČ:</t>
  </si>
  <si>
    <t>Zhotovitel:</t>
  </si>
  <si>
    <t xml:space="preserve"> </t>
  </si>
  <si>
    <t>Projektant:</t>
  </si>
  <si>
    <t>29136504</t>
  </si>
  <si>
    <t>LNConsult s.r.o., U hřiště 250, 25083 Škvorec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</si>
  <si>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</si>
  <si>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</si>
  <si>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</si>
  <si>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</si>
  <si>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</si>
  <si>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</si>
  <si>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</si>
  <si>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</si>
  <si>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</si>
  <si>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</si>
  <si>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</si>
  <si>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</si>
  <si>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</si>
  <si>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</si>
  <si>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</si>
  <si>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</si>
  <si>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</si>
  <si>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</si>
  <si>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</si>
  <si>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</si>
  <si>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</si>
  <si>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</si>
  <si>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</si>
  <si>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</si>
  <si>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</si>
  <si>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</si>
  <si>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</si>
  <si>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</si>
  <si>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</si>
  <si>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</si>
  <si>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</si>
  <si>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</si>
  <si>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</si>
  <si>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</si>
  <si>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</si>
  <si>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</si>
  <si>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</si>
  <si>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</si>
  <si>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</si>
  <si>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</si>
  <si>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</si>
  <si>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</si>
  <si>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</si>
  <si>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</si>
  <si>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</si>
  <si>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</si>
  <si>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</si>
  <si>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</si>
  <si>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</si>
  <si>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VRN</t>
  </si>
  <si>
    <t>STA</t>
  </si>
  <si>
    <t>1</t>
  </si>
  <si>
    <t>{d5afab51-c4f4-4024-b13e-549f960103b1}</t>
  </si>
  <si>
    <t>2</t>
  </si>
  <si>
    <t>SO101</t>
  </si>
  <si>
    <t>Komunikace</t>
  </si>
  <si>
    <t>{2bc28b38-c2c2-49e4-a431-bb2db8ee4a7e}</t>
  </si>
  <si>
    <t>SO301</t>
  </si>
  <si>
    <t>Vodovodní řad V1 - část 1</t>
  </si>
  <si>
    <t>{14045179-252f-42e8-af9f-eae968865941}</t>
  </si>
  <si>
    <t>SO302</t>
  </si>
  <si>
    <t>Vodovodní řad V1 - část 2</t>
  </si>
  <si>
    <t>{d49109e7-23a1-4194-b594-c89a3ee3afec}</t>
  </si>
  <si>
    <t>SO303</t>
  </si>
  <si>
    <t>Vodovodní řad V2</t>
  </si>
  <si>
    <t>{c0e0431b-6991-4b52-96e3-630d238abe28}</t>
  </si>
  <si>
    <t>SO304</t>
  </si>
  <si>
    <t>Vodovodní přípojky - část 1</t>
  </si>
  <si>
    <t>{55791354-a215-4823-b09b-33d7a7a43fd4}</t>
  </si>
  <si>
    <t>SO305</t>
  </si>
  <si>
    <t>Vodovodní přípojky - část 2</t>
  </si>
  <si>
    <t>{dbc58dde-126b-4fc5-ba2a-6723bfd374b4}</t>
  </si>
  <si>
    <t>SO306</t>
  </si>
  <si>
    <t>Spojná kanalizační šachta</t>
  </si>
  <si>
    <t>{58207ca1-dc8e-4742-a67c-85e73dd843ab}</t>
  </si>
  <si>
    <t>SO307</t>
  </si>
  <si>
    <t>Oprava kanalizační přípojky</t>
  </si>
  <si>
    <t>{ff87cab4-416f-434f-9e8d-f4beb9788926}</t>
  </si>
  <si>
    <t>KRYCÍ LIST SOUPISU PRACÍ</t>
  </si>
  <si>
    <t>Objekt:</t>
  </si>
  <si>
    <t>SO 000 - VRN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</si>
  <si>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</si>
  <si>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</si>
  <si>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</si>
  <si>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</si>
  <si>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</si>
  <si>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</si>
  <si>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</si>
  <si>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</si>
  <si>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</si>
  <si>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</si>
  <si>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</si>
  <si>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</si>
  <si>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</si>
  <si>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</si>
  <si>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</si>
  <si>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</si>
  <si>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</si>
  <si>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</si>
  <si>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</si>
  <si>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</si>
  <si>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</si>
  <si>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5</t>
  </si>
  <si>
    <t>ROZPOCET</t>
  </si>
  <si>
    <t>K</t>
  </si>
  <si>
    <t>012103000</t>
  </si>
  <si>
    <t>Geodetické práce před výstavbou</t>
  </si>
  <si>
    <t>…</t>
  </si>
  <si>
    <t>CS ÚRS 2021 02</t>
  </si>
  <si>
    <t>1024</t>
  </si>
  <si>
    <t>1996370538</t>
  </si>
  <si>
    <t>PP</t>
  </si>
  <si>
    <t>012203000</t>
  </si>
  <si>
    <t>Geodetické práce při provádění stavby</t>
  </si>
  <si>
    <t>-1769066989</t>
  </si>
  <si>
    <t>3</t>
  </si>
  <si>
    <t>012303000</t>
  </si>
  <si>
    <t>Geodetické práce po výstavbě</t>
  </si>
  <si>
    <t>230531638</t>
  </si>
  <si>
    <t>4</t>
  </si>
  <si>
    <t>013254000</t>
  </si>
  <si>
    <t>Dokumentace skutečného provedení stavby</t>
  </si>
  <si>
    <t>-647352824</t>
  </si>
  <si>
    <t>020001000</t>
  </si>
  <si>
    <t>Příprava staveniště</t>
  </si>
  <si>
    <t>-1097760380</t>
  </si>
  <si>
    <t>6</t>
  </si>
  <si>
    <t>030001000</t>
  </si>
  <si>
    <t>Zařízení staveniště</t>
  </si>
  <si>
    <t>-718364149</t>
  </si>
  <si>
    <t>7</t>
  </si>
  <si>
    <t>043134000</t>
  </si>
  <si>
    <t>Zkoušky zatěžovací</t>
  </si>
  <si>
    <t>-1950932194</t>
  </si>
  <si>
    <t>8</t>
  </si>
  <si>
    <t>049002000</t>
  </si>
  <si>
    <t>Ostatní inženýrská činnost</t>
  </si>
  <si>
    <t>1145901972</t>
  </si>
  <si>
    <t>9</t>
  </si>
  <si>
    <t>R006</t>
  </si>
  <si>
    <t>Sondy pro ověření IS (výkop, zához)</t>
  </si>
  <si>
    <t>soubor</t>
  </si>
  <si>
    <t>-1399278153</t>
  </si>
  <si>
    <t>Základní rozdělení průvodních činností a nákladů příprava staveniště</t>
  </si>
  <si>
    <t>SO101 - Komunikace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</si>
  <si>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</si>
  <si>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</si>
  <si>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</si>
  <si>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</si>
  <si>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</si>
  <si>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</si>
  <si>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</si>
  <si>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</si>
  <si>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</si>
  <si>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</si>
  <si>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113151111</t>
  </si>
  <si>
    <t>Rozebrání zpevněných ploch ze silničních dílců</t>
  </si>
  <si>
    <t>m2</t>
  </si>
  <si>
    <t>-2033526464</t>
  </si>
  <si>
    <t>Rozebírání zpevněných ploch  s přemístěním na skládku na vzdálenost do 20 m nebo s naložením na dopravní prostředek ze silničních panelů</t>
  </si>
  <si>
    <t>VV</t>
  </si>
  <si>
    <t>65*3,0</t>
  </si>
  <si>
    <t>9,2*9,0</t>
  </si>
  <si>
    <t>Součet</t>
  </si>
  <si>
    <t>113202111</t>
  </si>
  <si>
    <t>Vytrhání obrub krajníků obrubníků stojatých</t>
  </si>
  <si>
    <t>m</t>
  </si>
  <si>
    <t>1842172615</t>
  </si>
  <si>
    <t>Vytrhání obrub  s vybouráním lože, s přemístěním hmot na skládku na vzdálenost do 3 m nebo s naložením na dopravní prostředek z krajníků nebo obrubníků stojatých</t>
  </si>
  <si>
    <t>65*2+3,0*9,0*2+2*12</t>
  </si>
  <si>
    <t>113107142</t>
  </si>
  <si>
    <t>Odstranění podkladu živičného tl přes 50 do 100 mm ručně</t>
  </si>
  <si>
    <t>831312653</t>
  </si>
  <si>
    <t>Odstranění podkladů nebo krytů ručně s přemístěním hmot na skládku na vzdálenost do 3 m nebo s naložením na dopravní prostředek živičných, o tl. vrstvy přes 50 do 100 mm</t>
  </si>
  <si>
    <t>12*1,8</t>
  </si>
  <si>
    <t>113107170</t>
  </si>
  <si>
    <t>Odstranění podkladu z betonu prostého tl do 100 mm strojně pl přes 50 do 200 m2</t>
  </si>
  <si>
    <t>-2087502570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</si>
  <si>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</si>
  <si>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65*3,0+9,2*9,0+1,8*12</t>
  </si>
  <si>
    <t>113107222</t>
  </si>
  <si>
    <t>Odstranění podkladu z kameniva drceného tl přes 100 do 200 mm strojně pl přes 200 m2</t>
  </si>
  <si>
    <t>-1086613771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</si>
  <si>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</si>
  <si>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121101101</t>
  </si>
  <si>
    <t>Sejmutí ornice s přemístěním na vzdálenost do 50 m</t>
  </si>
  <si>
    <t>m3</t>
  </si>
  <si>
    <t>CS ÚRS 2016 01</t>
  </si>
  <si>
    <t>1386386365</t>
  </si>
  <si>
    <t>Sejmutí ornice nebo lesní půdy s vodorovným přemístěním na hromady v místě upotřebení nebo na dočasné či trvalé skládky se složením, na vzdálenost do 50 m</t>
  </si>
  <si>
    <t>(65*2*1,0+9,2*1,0+9,0*2*1,0)*0,1</t>
  </si>
  <si>
    <t>121112111</t>
  </si>
  <si>
    <t>Sejmutí ornice tl vrstvy do 150 mm ručně s vodorovným přemístěním do 50 m</t>
  </si>
  <si>
    <t>CS ÚRS 2018 01</t>
  </si>
  <si>
    <t>-1782777894</t>
  </si>
  <si>
    <t>Sejmutí ornice ručně  s vodorovným přemístěním do 50 m na dočasné či trvalé skládky nebo na hromady v místě upotřebení tloušťky vrstvy do 150 mm</t>
  </si>
  <si>
    <t>1,5</t>
  </si>
  <si>
    <t>122302202</t>
  </si>
  <si>
    <t>Odkopávky a prokopávky nezapažené pro silnice objemu do 1000 m3 v hornině tř. 4</t>
  </si>
  <si>
    <t>1013324657</t>
  </si>
  <si>
    <t>Odkopávky a prokopávky nezapažené pro silnice  s přemístěním výkopku v příčných profilech na vzdálenost do 15 m nebo s naložením na dopravní prostředek v hornině tř. 4 přes 100 do 1 000 m3</t>
  </si>
  <si>
    <t>65*3*0,1+1,8*12*0,15</t>
  </si>
  <si>
    <t>122302209</t>
  </si>
  <si>
    <t>Příplatek k odkopávkám a prokopávkám pro silnice v hornině tř. 4 za lepivost</t>
  </si>
  <si>
    <t>134621269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</si>
  <si>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</si>
  <si>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65*3*0,5*0,1+1,8*12*0,15*0,5</t>
  </si>
  <si>
    <t>10</t>
  </si>
  <si>
    <t>161101101</t>
  </si>
  <si>
    <t>Svislé přemístění výkopku z horniny tř. 1 až 4 hl výkopu do 2,5 m</t>
  </si>
  <si>
    <t>1626621640</t>
  </si>
  <si>
    <t>Svislé přemístění výkopku  bez naložení do dopravní nádoby avšak s vyprázdněním dopravní nádoby na hromadu nebo do dopravního prostředku z horniny tř. 1 až 4, při hloubce výkopu přes 1 do 2,5 m</t>
  </si>
  <si>
    <t>22,74</t>
  </si>
  <si>
    <t>11</t>
  </si>
  <si>
    <t>167101102</t>
  </si>
  <si>
    <t>Nakládání výkopku z hornin tř. 1 až 4 přes 100 m3</t>
  </si>
  <si>
    <t>-520176343</t>
  </si>
  <si>
    <t>Nakládání, skládání a překládání neulehlého výkopku nebo sypaniny  nakládání, množství přes 100 m3, z hornin tř. 1 až 4</t>
  </si>
  <si>
    <t>12</t>
  </si>
  <si>
    <t>162301101</t>
  </si>
  <si>
    <t>Vodorovné přemístění do 500 m výkopku/sypaniny z horniny tř. 1 až 4</t>
  </si>
  <si>
    <t>CS ÚRS 2017 02</t>
  </si>
  <si>
    <t>-1062800376</t>
  </si>
  <si>
    <t>Vodorovné přemístění výkopku nebo sypaniny po suchu na obvyklém dopravním prostředku, bez naložení výkopku, avšak se složením bez rozhrnutí z horniny tř. 1 až 4 na vzdálenost přes 50 do 500 m</t>
  </si>
  <si>
    <t>13</t>
  </si>
  <si>
    <t>171201201</t>
  </si>
  <si>
    <t>Uložení sypaniny na skládky nebo meziskládky</t>
  </si>
  <si>
    <t>-1338551169</t>
  </si>
  <si>
    <t>Uložení sypaniny na skládky nebo meziskládky bez hutnění s upravením uložené sypaniny do předepsaného tvaru</t>
  </si>
  <si>
    <t>14</t>
  </si>
  <si>
    <t>174101101</t>
  </si>
  <si>
    <t>Zásyp jam, šachet rýh nebo kolem objektů sypaninou se zhutněním</t>
  </si>
  <si>
    <t>-1940844930</t>
  </si>
  <si>
    <t>Zásyp sypaninou z jakékoliv horniny strojně s uložením výkopku ve vrstvách se zhutněním jam, šachet, rýh nebo kolem objektů v těchto vykopávkách</t>
  </si>
  <si>
    <t>181951102</t>
  </si>
  <si>
    <t>Úprava pláně v hornině tř. 1 až 4 se zhutněním</t>
  </si>
  <si>
    <t>1812138123</t>
  </si>
  <si>
    <t>Úprava pláně vyrovnáním výškových rozdílů v hornině tř. 1 až 4 se zhutněním</t>
  </si>
  <si>
    <t>65*3,0+12*1,8</t>
  </si>
  <si>
    <t>16</t>
  </si>
  <si>
    <t>181111111</t>
  </si>
  <si>
    <t>Plošná úprava terénu do 500 m2 zemina skupiny 1 až 4 nerovnosti přes 50 do 100 mm v rovinně a svahu do 1:5</t>
  </si>
  <si>
    <t>204035920</t>
  </si>
  <si>
    <t>Plošná úprava terénu v zemině skupiny 1 až 4 s urovnáním povrchu bez doplnění ornice souvislé plochy do 500 m2 při nerovnostech terénu přes 50 do 100 mm v rovině nebo na svahu do 1:5</t>
  </si>
  <si>
    <t>65*1,0*2+9,2*9,0+12*1,0</t>
  </si>
  <si>
    <t>17</t>
  </si>
  <si>
    <t>182201101</t>
  </si>
  <si>
    <t>Svahování násypů strojně</t>
  </si>
  <si>
    <t>281828536</t>
  </si>
  <si>
    <t>Svahování trvalých svahů do projektovaných profilů strojně s potřebným přemístěním výkopku při svahování násypů v jakékoliv hornině</t>
  </si>
  <si>
    <t>65*1,0*2+9,0*9,2+12*1,0</t>
  </si>
  <si>
    <t>18</t>
  </si>
  <si>
    <t>181301102</t>
  </si>
  <si>
    <t>Rozprostření ornice tl vrstvy do 150 mm pl do 500 m2 v rovině nebo ve svahu do 1:5</t>
  </si>
  <si>
    <t>-1941232071</t>
  </si>
  <si>
    <t>Rozprostření a urovnání ornice v rovině nebo ve svahu sklonu do 1:5 při souvislé ploše do 500 m2, tl. vrstvy přes 100 do 150 mm</t>
  </si>
  <si>
    <t>212,8+12*1,0</t>
  </si>
  <si>
    <t>19</t>
  </si>
  <si>
    <t>181411131</t>
  </si>
  <si>
    <t>Založení parkového trávníku výsevem pl do 1000 m2 v rovině a ve svahu do 1:5</t>
  </si>
  <si>
    <t>1476325872</t>
  </si>
  <si>
    <t>Založení trávníku na půdě předem připravené plochy do 1000 m2 výsevem včetně utažení parkového v rovině nebo na svahu do 1:5</t>
  </si>
  <si>
    <t>20</t>
  </si>
  <si>
    <t>M</t>
  </si>
  <si>
    <t>00572410</t>
  </si>
  <si>
    <t>osivo směs travní parková</t>
  </si>
  <si>
    <t>kg</t>
  </si>
  <si>
    <t>-2046324055</t>
  </si>
  <si>
    <t>224,8</t>
  </si>
  <si>
    <t>224,8*0,035 'Přepočtené koeficientem množství</t>
  </si>
  <si>
    <t>Komunikace pozemní</t>
  </si>
  <si>
    <t>564851111</t>
  </si>
  <si>
    <t>Podklad ze štěrkodrtě ŠD tl 150 mm</t>
  </si>
  <si>
    <t>-1627201885</t>
  </si>
  <si>
    <t>Podklad ze štěrkodrti ŠD  s rozprostřením a zhutněním, po zhutnění tl. 150 mm</t>
  </si>
  <si>
    <t>22</t>
  </si>
  <si>
    <t>564861111</t>
  </si>
  <si>
    <t>Podklad ze štěrkodrtě ŠD tl 200 mm</t>
  </si>
  <si>
    <t>1753054243</t>
  </si>
  <si>
    <t>Podklad ze štěrkodrti ŠD  s rozprostřením a zhutněním, po zhutnění tl. 200 mm</t>
  </si>
  <si>
    <t>65,0*3,0+12*1,8</t>
  </si>
  <si>
    <t>23</t>
  </si>
  <si>
    <t>573111112</t>
  </si>
  <si>
    <t>Postřik živičný infiltrační s posypem z asfaltu množství 1 kg/m2</t>
  </si>
  <si>
    <t>-1937397008</t>
  </si>
  <si>
    <t>Postřik infiltrační PI z asfaltu silničního s posypem kamenivem, v množství 1,00 kg/m2</t>
  </si>
  <si>
    <t>65*2,5</t>
  </si>
  <si>
    <t>24</t>
  </si>
  <si>
    <t>577165111</t>
  </si>
  <si>
    <t>Asfaltový beton vrstva obrusná ACO 16 (ABH) tl 70 mm š do 3 m z nemodifikovaného asfaltu</t>
  </si>
  <si>
    <t>589166657</t>
  </si>
  <si>
    <t>Asfaltový beton vrstva obrusná ACO 16 (ABH)  s rozprostřením a zhutněním z nemodifikovaného asfaltu v pruhu šířky do 3 m, po zhutnění tl. 70 mm</t>
  </si>
  <si>
    <t>25</t>
  </si>
  <si>
    <t>573211109</t>
  </si>
  <si>
    <t>Postřik živičný spojovací z asfaltu v množství 0,50 kg/m2</t>
  </si>
  <si>
    <t>-162827755</t>
  </si>
  <si>
    <t>Postřik spojovací PS bez posypu kamenivem z asfaltu silničního, v množství 0,50 kg/m2</t>
  </si>
  <si>
    <t>26</t>
  </si>
  <si>
    <t>577134111</t>
  </si>
  <si>
    <t>Asfaltový beton vrstva obrusná ACO 11 (ABS) tř. I tl 40 mm š do 3 m z nemodifikovaného asfaltu</t>
  </si>
  <si>
    <t>1319727153</t>
  </si>
  <si>
    <t>Asfaltový beton vrstva obrusná ACO 11 (ABS)  s rozprostřením a se zhutněním z nemodifikovaného asfaltu v pruhu šířky do 3 m tř. I, po zhutnění tl. 40 mm</t>
  </si>
  <si>
    <t>27</t>
  </si>
  <si>
    <t>596211110</t>
  </si>
  <si>
    <t>Kladení zámkové dlažby komunikací pro pěší tl 60 mm skupiny A pl do 50 m2</t>
  </si>
  <si>
    <t>-757075630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</si>
  <si>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</si>
  <si>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12*1,5</t>
  </si>
  <si>
    <t>28</t>
  </si>
  <si>
    <t>59245018</t>
  </si>
  <si>
    <t>dlažba tvar obdélník betonová 200x100x60mm přírodní</t>
  </si>
  <si>
    <t>-1255170195</t>
  </si>
  <si>
    <t>12*1,5*1,05</t>
  </si>
  <si>
    <t>Trubní vedení</t>
  </si>
  <si>
    <t>29</t>
  </si>
  <si>
    <t>899331111</t>
  </si>
  <si>
    <t>Výšková úprava uličního vstupu nebo vpusti do 200 mm zvýšením poklopu</t>
  </si>
  <si>
    <t>kus</t>
  </si>
  <si>
    <t>-2095714968</t>
  </si>
  <si>
    <t>Výšková úprava uličního vstupu nebo vpusti do 200 mm  zvýšením poklopu</t>
  </si>
  <si>
    <t>30</t>
  </si>
  <si>
    <t>899332111</t>
  </si>
  <si>
    <t>Výšková úprava uličního vstupu nebo vpusti do 200 mm snížením poklopu</t>
  </si>
  <si>
    <t>-1658806662</t>
  </si>
  <si>
    <t>Výšková úprava uličního vstupu nebo vpusti do 200 mm  snížením poklopu</t>
  </si>
  <si>
    <t>31</t>
  </si>
  <si>
    <t>899431111</t>
  </si>
  <si>
    <t>Výšková úprava uličního vstupu nebo vpusti do 200 mm zvýšením krycího hrnce, šoupěte nebo hydrantu</t>
  </si>
  <si>
    <t>1839259581</t>
  </si>
  <si>
    <t>Výšková úprava uličního vstupu nebo vpusti do 200 mm  zvýšením krycího hrnce, šoupěte nebo hydrantu bez úpravy armatur</t>
  </si>
  <si>
    <t>32</t>
  </si>
  <si>
    <t>899432111</t>
  </si>
  <si>
    <t>Výšková úprava uličního vstupu nebo vpusti do 200 mm snížením krycího hrnce, šoupěte nebo hydrantu</t>
  </si>
  <si>
    <t>1363006346</t>
  </si>
  <si>
    <t>Výšková úprava uličního vstupu nebo vpusti do 200 mm  snížením krycího hrnce, šoupěte, nebo hydrantu bez úpravy armatur</t>
  </si>
  <si>
    <t>Ostatní konstrukce a práce, bourání</t>
  </si>
  <si>
    <t>33</t>
  </si>
  <si>
    <t>460110001</t>
  </si>
  <si>
    <t>Čerpání vody na dopravní výšku do 10 m průměrný přítok do 400 litrů/min</t>
  </si>
  <si>
    <t>hod</t>
  </si>
  <si>
    <t>64</t>
  </si>
  <si>
    <t>-1314149652</t>
  </si>
  <si>
    <t>Čerpání vody na dopravní výšku do 10 m průměrný přítok do 400 l/min</t>
  </si>
  <si>
    <t>34</t>
  </si>
  <si>
    <t>916131213</t>
  </si>
  <si>
    <t>Osazení silničního obrubníku betonového stojatého s boční opěrou do lože z betonu prostého</t>
  </si>
  <si>
    <t>1762957135</t>
  </si>
  <si>
    <t>Osazení silničního obrubníku betonového se zřízením lože, s vyplněním a zatřením spár cementovou maltou stojatého s boční opěrou z betonu prostého, do lože z betonu prostého</t>
  </si>
  <si>
    <t>65*2+3,0</t>
  </si>
  <si>
    <t>35</t>
  </si>
  <si>
    <t>592174120</t>
  </si>
  <si>
    <t>obrubník betonový chodníkový ABO 13-10 100x10x20 cm</t>
  </si>
  <si>
    <t>-436817438</t>
  </si>
  <si>
    <t>obrubník betonový chodníkový vibrolisovaný 100x10x20 cm</t>
  </si>
  <si>
    <t>133*1,05</t>
  </si>
  <si>
    <t>36</t>
  </si>
  <si>
    <t>916231213</t>
  </si>
  <si>
    <t>Osazení chodníkového obrubníku betonového stojatého s boční opěrou do lože z betonu prostého</t>
  </si>
  <si>
    <t>-415222274</t>
  </si>
  <si>
    <t>Osazení chodníkového obrubníku betonového se zřízením lože, s vyplněním a zatřením spár cementovou maltou stojatého s boční opěrou z betonu prostého, do lože z betonu prostého</t>
  </si>
  <si>
    <t>2*12</t>
  </si>
  <si>
    <t>37</t>
  </si>
  <si>
    <t>592172120</t>
  </si>
  <si>
    <t>obrubník betonový zahradní ABO 020-19 šedý 100 x 5 x 20 cm</t>
  </si>
  <si>
    <t>331213034</t>
  </si>
  <si>
    <t>obrubník betonový zahradní  šedý 100 x 5 x 20 cm</t>
  </si>
  <si>
    <t>2*12*1,05</t>
  </si>
  <si>
    <t>38</t>
  </si>
  <si>
    <t>919735112</t>
  </si>
  <si>
    <t>Řezání stávajícího živičného krytu hl přes 50 do 100 mm</t>
  </si>
  <si>
    <t>-918800510</t>
  </si>
  <si>
    <t>Řezání stávajícího živičného krytu nebo podkladu  hloubky přes 50 do 100 mm</t>
  </si>
  <si>
    <t>39</t>
  </si>
  <si>
    <t>938908411</t>
  </si>
  <si>
    <t>Čištění vozovek splachováním vodou</t>
  </si>
  <si>
    <t>77202918</t>
  </si>
  <si>
    <t>Čištění vozovek splachováním vodou povrchu podkladu nebo krytu živičného, betonového nebo dlážděného</t>
  </si>
  <si>
    <t>1000</t>
  </si>
  <si>
    <t>40</t>
  </si>
  <si>
    <t>938909331</t>
  </si>
  <si>
    <t>Čištění vozovek metením ručně podkladu nebo krytu betonového nebo živičného</t>
  </si>
  <si>
    <t>-1590423369</t>
  </si>
  <si>
    <t>Čištění vozovek metením bláta, prachu nebo hlinitého nánosu s odklizením na hromady na vzdálenost do 20 m nebo naložením na dopravní prostředek ručně povrchu podkladu nebo krytu betonového nebo živičného</t>
  </si>
  <si>
    <t>2000</t>
  </si>
  <si>
    <t>997</t>
  </si>
  <si>
    <t>Přesun sutě</t>
  </si>
  <si>
    <t>41</t>
  </si>
  <si>
    <t>997002511</t>
  </si>
  <si>
    <t>Vodorovné přemístění suti a vybouraných hmot bez naložení ale se složením a urovnáním do 1 km</t>
  </si>
  <si>
    <t>t</t>
  </si>
  <si>
    <t>-988131609</t>
  </si>
  <si>
    <t>Vodorovné přemístění suti a vybouraných hmot  bez naložení, se složením a hrubým urovnáním na vzdálenost do 1 km</t>
  </si>
  <si>
    <t>42</t>
  </si>
  <si>
    <t>997002519</t>
  </si>
  <si>
    <t>Příplatek ZKD 1 km přemístění suti a vybouraných hmot</t>
  </si>
  <si>
    <t>-1228725310</t>
  </si>
  <si>
    <t>Vodorovné přemístění suti a vybouraných hmot  bez naložení, se složením a hrubým urovnáním Příplatek k ceně za každý další i započatý 1 km přes 1 km</t>
  </si>
  <si>
    <t>364,693*19</t>
  </si>
  <si>
    <t>43</t>
  </si>
  <si>
    <t>997002611</t>
  </si>
  <si>
    <t>Nakládání suti a vybouraných hmot</t>
  </si>
  <si>
    <t>416155024</t>
  </si>
  <si>
    <t>Nakládání suti a vybouraných hmot na dopravní prostředek  pro vodorovné přemístění</t>
  </si>
  <si>
    <t>44</t>
  </si>
  <si>
    <t>997221815</t>
  </si>
  <si>
    <t>Poplatek za uložení na skládce (skládkovné) stavebního odpadu betonového kód odpadu 170 101</t>
  </si>
  <si>
    <t>794889204</t>
  </si>
  <si>
    <t>Poplatek za uložení stavebního odpadu na skládce (skládkovné) z prostého betonu zatříděného do Katalogu odpadů pod kódem 170 101</t>
  </si>
  <si>
    <t>364,693-4,752</t>
  </si>
  <si>
    <t>45</t>
  </si>
  <si>
    <t>997221845</t>
  </si>
  <si>
    <t>Poplatek za uložení na skládce (skládkovné) odpadu asfaltového bez dehtu kód odpadu 170 302</t>
  </si>
  <si>
    <t>-626292751</t>
  </si>
  <si>
    <t>Poplatek za uložení stavebního odpadu na skládce (skládkovné) asfaltového bez obsahu dehtu zatříděného do Katalogu odpadů pod kódem 170 302</t>
  </si>
  <si>
    <t>4,752</t>
  </si>
  <si>
    <t>998</t>
  </si>
  <si>
    <t>Přesun hmot</t>
  </si>
  <si>
    <t>46</t>
  </si>
  <si>
    <t>998225111</t>
  </si>
  <si>
    <t>Přesun hmot pro pozemní komunikace s krytem z kamene, monolitickým betonovým nebo živičným</t>
  </si>
  <si>
    <t>-974625605</t>
  </si>
  <si>
    <t>Přesun hmot pro komunikace s krytem z kameniva, monolitickým betonovým nebo živičným  dopravní vzdálenost do 200 m jakékoliv délky objektu</t>
  </si>
  <si>
    <t>SO301 - Vodovodní řad V1 - část 1</t>
  </si>
  <si>
    <t xml:space="preserve">    4 - Vodorovné konstrukce</t>
  </si>
  <si>
    <t>111201101</t>
  </si>
  <si>
    <t>Odstranění křovin a stromů průměru kmene do 100 mm i s kořeny z celkové plochy do 1000 m2</t>
  </si>
  <si>
    <t>-668332585</t>
  </si>
  <si>
    <t>Odstranění křovin a stromů s odstraněním kořenů průměru kmene do 100 mm do sklonu terénu 1 : 5, při celkové ploše do 1 000 m2</t>
  </si>
  <si>
    <t>162301501</t>
  </si>
  <si>
    <t>Vodorovné přemístění křovin do 5 km D kmene do 100 mm</t>
  </si>
  <si>
    <t>848141955</t>
  </si>
  <si>
    <t>Vodorovné přemístění smýcených křovin do průměru kmene 100 mm na vzdálenost do 5 000 m</t>
  </si>
  <si>
    <t>111201401</t>
  </si>
  <si>
    <t>Spálení křovin a stromů průměru kmene do 100 mm</t>
  </si>
  <si>
    <t>1969513758</t>
  </si>
  <si>
    <t>Spálení odstraněných křovin a stromů na hromadách průměru kmene do 100 mm pro jakoukoliv plochu</t>
  </si>
  <si>
    <t>-16236174</t>
  </si>
  <si>
    <t>5*2*0,1</t>
  </si>
  <si>
    <t>132201201</t>
  </si>
  <si>
    <t>Hloubení rýh š do 2000 mm v hornině tř. 3 objemu do 100 m3</t>
  </si>
  <si>
    <t>-1909674686</t>
  </si>
  <si>
    <t>Hloubení zapažených i nezapažených rýh šířky přes 600 do 2 000 mm s urovnáním dna do předepsaného profilu a spádu v hornině tř. 3 do 100 m3</t>
  </si>
  <si>
    <t>65,53*0,9*1,7*0,5</t>
  </si>
  <si>
    <t>132201209</t>
  </si>
  <si>
    <t>Příplatek za lepivost k hloubení rýh š do 2000 mm v hornině tř. 3</t>
  </si>
  <si>
    <t>-1739618228</t>
  </si>
  <si>
    <t>Hloubení zapažených i nezapažených rýh šířky přes 600 do 2 000 mm s urovnáním dna do předepsaného profilu a spádu v hornině tř. 3 Příplatek k cenám za lepivost horniny tř. 3</t>
  </si>
  <si>
    <t>65,53*0,9*1,7*0,5*0,5</t>
  </si>
  <si>
    <t>132301201</t>
  </si>
  <si>
    <t>Hloubení rýh š do 2000 mm v hornině tř. 4 objemu do 100 m3</t>
  </si>
  <si>
    <t>-156587573</t>
  </si>
  <si>
    <t>Hloubení zapažených i nezapažených rýh šířky přes 600 do 2 000 mm s urovnáním dna do předepsaného profilu a spádu v hornině tř. 4 do 100 m3</t>
  </si>
  <si>
    <t>132301209</t>
  </si>
  <si>
    <t>Příplatek za lepivost k hloubení rýh š do 2000 mm v hornině tř. 4</t>
  </si>
  <si>
    <t>682062067</t>
  </si>
  <si>
    <t>Hloubení zapažených i nezapažených rýh šířky přes 600 do 2 000 mm s urovnáním dna do předepsaného profilu a spádu v hornině tř. 4 Příplatek k cenám za lepivost horniny tř. 4</t>
  </si>
  <si>
    <t>133202012</t>
  </si>
  <si>
    <t>Hloubení šachet ručním nebo pneum nářadím v soudržných horninách tř. 3, plocha výkopu do 20 m2</t>
  </si>
  <si>
    <t>-2029756390</t>
  </si>
  <si>
    <t>Hloubení zapažených i nezapažených šachet plocha výkopu do 20 m2 ručním nebo pneumatickým nářadím s případným nutným přemístěním výkopku ve výkopišti v horninách soudržných tř. 3, plocha výkopu přes 4 do 20 m2</t>
  </si>
  <si>
    <t>5*0,9*1,7*0,5</t>
  </si>
  <si>
    <t>133302012</t>
  </si>
  <si>
    <t>Hloubení šachet ručním nebo pneum nářadím v soudržných horninách tř. 4, plocha výkopu do 20 m2</t>
  </si>
  <si>
    <t>-330923002</t>
  </si>
  <si>
    <t>Hloubení zapažených i nezapažených šachet plocha výkopu do 20 m2 ručním nebo pneumatickým nářadím s případným nutným přemístěním výkopku ve výkopišti v horninách soudržných tř. 4, plocha výkopu přes 4 do 20 m2</t>
  </si>
  <si>
    <t>151101101</t>
  </si>
  <si>
    <t>Zřízení příložného pažení a rozepření stěn rýh hl do 2 m</t>
  </si>
  <si>
    <t>-476369840</t>
  </si>
  <si>
    <t>Zřízení pažení a rozepření stěn rýh pro podzemní vedení příložné pro jakoukoliv mezerovitost, hloubky do 2 m</t>
  </si>
  <si>
    <t>66*1,7*2</t>
  </si>
  <si>
    <t>151101111</t>
  </si>
  <si>
    <t>Odstranění příložného pažení a rozepření stěn rýh hl do 2 m</t>
  </si>
  <si>
    <t>-1904475248</t>
  </si>
  <si>
    <t>Odstranění pažení a rozepření stěn rýh pro podzemní vedení s uložením materiálu na vzdálenost do 3 m od kraje výkopu příložné, hloubky do 2 m</t>
  </si>
  <si>
    <t>-86659660</t>
  </si>
  <si>
    <t>Svislé přemístění výkopku bez naložení do dopravní nádoby avšak s vyprázdněním dopravní nádoby na hromadu nebo do dopravního prostředku z horniny tř. 1 až 4, při hloubce výkopu přes 1 do 2,5 m</t>
  </si>
  <si>
    <t>65,53*0,9*1,7+5*0,9*1,7</t>
  </si>
  <si>
    <t>162701105</t>
  </si>
  <si>
    <t>Vodorovné přemístění do 10000 m výkopku/sypaniny z horniny tř. 1 až 4</t>
  </si>
  <si>
    <t>1211788621</t>
  </si>
  <si>
    <t>Vodorovné přemístění výkopku nebo sypaniny po suchu na obvyklém dopravním prostředku, bez naložení výkopku, avšak se složením bez rozhrnutí z horniny tř. 1 až 4 na vzdálenost přes 9 000 do 10 000 m</t>
  </si>
  <si>
    <t>107,911</t>
  </si>
  <si>
    <t>162701109</t>
  </si>
  <si>
    <t>Příplatek k vodorovnému přemístění výkopku/sypaniny z horniny tř. 1 až 4 ZKD 1000 m přes 10000 m</t>
  </si>
  <si>
    <t>1499994415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</si>
  <si>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</si>
  <si>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107,911*10</t>
  </si>
  <si>
    <t>-597178456</t>
  </si>
  <si>
    <t>171201211</t>
  </si>
  <si>
    <t>Poplatek za uložení odpadu ze sypaniny na skládce (skládkovné)</t>
  </si>
  <si>
    <t>-1876979100</t>
  </si>
  <si>
    <t>Uložení sypaniny poplatek za uložení sypaniny na skládce (skládkovné)</t>
  </si>
  <si>
    <t>107,911*1,8</t>
  </si>
  <si>
    <t>175151101</t>
  </si>
  <si>
    <t>Obsypání potrubí strojně sypaninou bez prohození, uloženou do 3 m</t>
  </si>
  <si>
    <t>-1786687256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</si>
  <si>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</si>
  <si>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65,53*0,9*0,4</t>
  </si>
  <si>
    <t>-65,53*0,05*0,05*3,14</t>
  </si>
  <si>
    <t>175111109</t>
  </si>
  <si>
    <t>Příplatek k obsypání potrubí za ruční prohození sypaniny, uložené do 3 m</t>
  </si>
  <si>
    <t>-143621404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</si>
  <si>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</si>
  <si>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65,53*0,4*0,9*0,25</t>
  </si>
  <si>
    <t>-65,53*0,05*0,05*3,14*0,25</t>
  </si>
  <si>
    <t>583312000</t>
  </si>
  <si>
    <t>štěrkopísek netříděný zásypový materiál</t>
  </si>
  <si>
    <t>-1164482644</t>
  </si>
  <si>
    <t>Kamenivo přírodní těžené pro stavební účely  PTK  (drobné, hrubé, štěrkopísky) kamenivo mimo normu frakce 0-2 štěrkopísek netříděný</t>
  </si>
  <si>
    <t>23,077*2</t>
  </si>
  <si>
    <t>1487094088</t>
  </si>
  <si>
    <t>107,911-23,077</t>
  </si>
  <si>
    <t>583441970</t>
  </si>
  <si>
    <t>štěrkodrť frakce 0-63</t>
  </si>
  <si>
    <t>-304727976</t>
  </si>
  <si>
    <t>84,834*2,0</t>
  </si>
  <si>
    <t>-981304940</t>
  </si>
  <si>
    <t>181301101</t>
  </si>
  <si>
    <t>Rozprostření ornice tl vrstvy do 100 mm pl do 500 m2 v rovině nebo ve svahu do 1:5</t>
  </si>
  <si>
    <t>902130419</t>
  </si>
  <si>
    <t>Rozprostření a urovnání ornice v rovině nebo ve svahu sklonu do 1:5 při souvislé ploše do 500 m2, tl. vrstvy do 100 mm</t>
  </si>
  <si>
    <t>181411121</t>
  </si>
  <si>
    <t>Založení lučního trávníku výsevem pl do 1000 m2 v rovině a ve svahu do 1:5</t>
  </si>
  <si>
    <t>1450326774</t>
  </si>
  <si>
    <t>Založení trávníku na půdě předem připravené plochy do 1000 m2 výsevem včetně utažení lučního v rovině nebo na svahu do 1:5</t>
  </si>
  <si>
    <t>005724800</t>
  </si>
  <si>
    <t>osivo směs jetelotravní</t>
  </si>
  <si>
    <t>1335713100</t>
  </si>
  <si>
    <t>Osiva pícnin směsi travní balení obvykle 25 kg jetelotráva běžná</t>
  </si>
  <si>
    <t>Vodorovné konstrukce</t>
  </si>
  <si>
    <t>451572111</t>
  </si>
  <si>
    <t>Lože pod potrubí otevřený výkop z kameniva drobného těženého</t>
  </si>
  <si>
    <t>-1906946228</t>
  </si>
  <si>
    <t>Lože pod potrubí, stoky a drobné objekty v otevřeném výkopu z kameniva drobného těženého 0 až 4 mm</t>
  </si>
  <si>
    <t>65,53*0,9*0,1</t>
  </si>
  <si>
    <t>721140802</t>
  </si>
  <si>
    <t>Demontáž potrubí litinové DN do 100</t>
  </si>
  <si>
    <t>264926989</t>
  </si>
  <si>
    <t>Demontáž potrubí z litinových trub  odpadních nebo dešťových do DN 100</t>
  </si>
  <si>
    <t>65,53</t>
  </si>
  <si>
    <t>734100812</t>
  </si>
  <si>
    <t>Demontáž armatury přírubové se dvěma přírubami DN přes 50 do 100</t>
  </si>
  <si>
    <t>172652501</t>
  </si>
  <si>
    <t>Demontáž armatur přírubových  se dvěma přírubami přes 50 do DN 100</t>
  </si>
  <si>
    <t>734100822</t>
  </si>
  <si>
    <t>Demontáž armatury přírubové se třemi přírubami DN přes 50 do 100</t>
  </si>
  <si>
    <t>1563429092</t>
  </si>
  <si>
    <t>Demontáž armatur přírubových  se třemi přírubami přes 50 do DN 100</t>
  </si>
  <si>
    <t>851261131</t>
  </si>
  <si>
    <t>Montáž potrubí z trub litinových hrdlových s integrovaným těsněním otevřený výkop DN 100</t>
  </si>
  <si>
    <t>-1899941242</t>
  </si>
  <si>
    <t>Montáž potrubí z trub litinových tlakových hrdlových v otevřeném výkopu s integrovaným těsněním DN 100</t>
  </si>
  <si>
    <t>552530160</t>
  </si>
  <si>
    <t>trouba vodovodní litinová OCM/ZMU spoj TYTON 6 m DN 100 mm</t>
  </si>
  <si>
    <t>-430771890</t>
  </si>
  <si>
    <t>trouba vodovodní litinová hrdlová 6 m DN 100 mm</t>
  </si>
  <si>
    <t>65,53*1,02</t>
  </si>
  <si>
    <t>857261131</t>
  </si>
  <si>
    <t>Montáž litinových tvarovek jednoosých hrdlových otevřený výkop s integrovaným těsněním DN 100</t>
  </si>
  <si>
    <t>920624925</t>
  </si>
  <si>
    <t>Montáž litinových tvarovek na potrubí litinovém tlakovém jednoosých na potrubí z trub hrdlových v otevřeném výkopu, kanálu nebo v šachtě s integrovaným těsněním DN 100</t>
  </si>
  <si>
    <t>1+1+1+1+1</t>
  </si>
  <si>
    <t>552539050</t>
  </si>
  <si>
    <t>koleno hrdlové spoj TYTON z tvárné litiny,práškový epoxid, tl.250µm MMK-kus DN 100-11,25°</t>
  </si>
  <si>
    <t>629083848</t>
  </si>
  <si>
    <t>koleno hrdlové z tvárné litiny,práškový epoxid, tl.250µm MMK-kus DN 100-11,25°</t>
  </si>
  <si>
    <t>552597100</t>
  </si>
  <si>
    <t>přesuvka hrdlová U tvárná litina NATURAL včetně 2x spoj EXPRESS DN80 L160 mm</t>
  </si>
  <si>
    <t>-1703469358</t>
  </si>
  <si>
    <t>Trouby a tvarovky litinové tlakové přesuvky hrdlové (U) - tvárná litina tvarovky vodovodní hrdlové U přesuvka - NATURAL včetně 2x spoj EXPRESS DN   80  l =160 mm   natural</t>
  </si>
  <si>
    <t>552597110</t>
  </si>
  <si>
    <t>přesuvka hrdlová U tvárná litina NATURAL včetně 2x spoj EXPRESS DN100 L160 mm</t>
  </si>
  <si>
    <t>-1183221094</t>
  </si>
  <si>
    <t>přesuvka hrdlová U tvárná litina základní povrchová ochrana včetně 2x spoj těsnící DN100 L160 mm</t>
  </si>
  <si>
    <t>R001</t>
  </si>
  <si>
    <t>spojka SYNOFLEX DN100</t>
  </si>
  <si>
    <t>-413882395</t>
  </si>
  <si>
    <t>příruba volná k lemovému nákružku z polypropylénu 110</t>
  </si>
  <si>
    <t>R002</t>
  </si>
  <si>
    <t>spojka SYNOFLEX DN100 s přírubou</t>
  </si>
  <si>
    <t>-841741323</t>
  </si>
  <si>
    <t>857314122</t>
  </si>
  <si>
    <t>Montáž litinových tvarovek odbočných přírubových otevřený výkop DN 150</t>
  </si>
  <si>
    <t>245574059</t>
  </si>
  <si>
    <t>Montáž litinových tvarovek na potrubí litinovém tlakovém odbočných na potrubí z trub přírubových v otevřeném výkopu, kanálu nebo v šachtě DN 150</t>
  </si>
  <si>
    <t>552535280</t>
  </si>
  <si>
    <t>tvarovka přírubová litinová s přírubovou odbočkou,práškový epoxid, tl.250µm T-kus DN 150/100 mm</t>
  </si>
  <si>
    <t>621760514</t>
  </si>
  <si>
    <t>891241111</t>
  </si>
  <si>
    <t>Montáž vodovodních šoupátek otevřený výkop DN 80</t>
  </si>
  <si>
    <t>-1883630775</t>
  </si>
  <si>
    <t>Montáž vodovodních armatur na potrubí šoupátek nebo klapek uzavíracích v otevřeném výkopu nebo v šachtách s osazením zemní soupravy (bez poklopů) DN 80</t>
  </si>
  <si>
    <t>422211160</t>
  </si>
  <si>
    <t>šoupátko s přírubami, voda, kat.č.: 4000E2 DN 80 mm PN 16</t>
  </si>
  <si>
    <t>1855354435</t>
  </si>
  <si>
    <t>Šoupátka do PN 40 šoupátka z tvárné litiny GGG 400 - DIN 1693 šoupátka s přírubami krátká pitná voda, neagresívní odpadní voda kat.č.: 4000E2 DN 80 mm PN 16</t>
  </si>
  <si>
    <t>891241811</t>
  </si>
  <si>
    <t>Demontáž vodovodních šoupátek otevřený výkop DN 80</t>
  </si>
  <si>
    <t>506676722</t>
  </si>
  <si>
    <t>Demontáž vodovodních armatur na potrubí šoupátek nebo klapek uzavíracích v otevřeném výkopu nebo v šachtách DN 80</t>
  </si>
  <si>
    <t>891261112</t>
  </si>
  <si>
    <t>Montáž vodovodních šoupátek otevřený výkop DN 100</t>
  </si>
  <si>
    <t>-1588942311</t>
  </si>
  <si>
    <t>Montáž vodovodních armatur na potrubí šoupátek nebo klapek uzavíracích v otevřeném výkopu nebo v šachtách s osazením zemní soupravy (bez poklopů) DN 100</t>
  </si>
  <si>
    <t>422213040</t>
  </si>
  <si>
    <t>šoupátko pitná voda AVK, GGG50 F4, PN10/16 DN 100 x 190 mm</t>
  </si>
  <si>
    <t>-1579276784</t>
  </si>
  <si>
    <t>šoupátko pitná voda, litina GGG 50, krátká stavební délka, PN10/16 DN 100 x 190 mm</t>
  </si>
  <si>
    <t>892271111</t>
  </si>
  <si>
    <t>Tlaková zkouška vodou potrubí DN 100 nebo 125</t>
  </si>
  <si>
    <t>1539676640</t>
  </si>
  <si>
    <t>Tlakové zkoušky vodou na potrubí DN 100 nebo 125</t>
  </si>
  <si>
    <t>47</t>
  </si>
  <si>
    <t>892273122</t>
  </si>
  <si>
    <t>Proplach a dezinfekce vodovodního potrubí DN od 80 do 125</t>
  </si>
  <si>
    <t>-166302794</t>
  </si>
  <si>
    <t>48</t>
  </si>
  <si>
    <t>899101211</t>
  </si>
  <si>
    <t>Demontáž poklopů litinových nebo ocelových včetně rámů hmotnosti do 50 kg</t>
  </si>
  <si>
    <t>-1126754494</t>
  </si>
  <si>
    <t>Demontáž poklopů litinových a ocelových včetně rámů, hmotnosti jednotlivě do 50 kg</t>
  </si>
  <si>
    <t>49</t>
  </si>
  <si>
    <t>115101201</t>
  </si>
  <si>
    <t>Čerpání vody na dopravní výšku do 10 m průměrný přítok do 500 l/min</t>
  </si>
  <si>
    <t>-2066015409</t>
  </si>
  <si>
    <t>Čerpání vody na dopravní výšku do 10 m s uvažovaným průměrným přítokem do 500 l/min</t>
  </si>
  <si>
    <t>240</t>
  </si>
  <si>
    <t>50</t>
  </si>
  <si>
    <t>899401112</t>
  </si>
  <si>
    <t>Osazení poklopů litinových šoupátkových</t>
  </si>
  <si>
    <t>291367848</t>
  </si>
  <si>
    <t>4+1</t>
  </si>
  <si>
    <t>51</t>
  </si>
  <si>
    <t>422913520</t>
  </si>
  <si>
    <t>poklop litinový typ 504-šoupátkový</t>
  </si>
  <si>
    <t>716753079</t>
  </si>
  <si>
    <t>52</t>
  </si>
  <si>
    <t>722219191</t>
  </si>
  <si>
    <t>Montáž zemních souprav ostatní typ</t>
  </si>
  <si>
    <t>617111098</t>
  </si>
  <si>
    <t>Armatury přírubové montáž zemních souprav ostatních typů</t>
  </si>
  <si>
    <t>53</t>
  </si>
  <si>
    <t>422910540</t>
  </si>
  <si>
    <t>souprava zemní šoupátková teleskopická</t>
  </si>
  <si>
    <t>1858776574</t>
  </si>
  <si>
    <t>Díly (sestavy) k armaturám průmyslovým soupravy zemní LADA pro ovládání armatur zakopaných v zemi typ B pro HOD navrtávací pas se šoupátkem všech provedení a VODO šoupátko BETA-P, BETA Zz, BETA-Z DN 25 a 32 a BETA-K nástavec a spojka z tvárné litiny GGG-40, prodlužovací tyč z uhlíkové oceli, ochranná trubka z plastu, kolíky z nerezu krycí hloubka Rd 2,00 m</t>
  </si>
  <si>
    <t>54</t>
  </si>
  <si>
    <t>562306360</t>
  </si>
  <si>
    <t>deska podkladová pro poklop uliční polyamidový 7.2.10 univerzální</t>
  </si>
  <si>
    <t>368364971</t>
  </si>
  <si>
    <t>deska podkladová uličního poklopu plastového ventilkového a šoupatového</t>
  </si>
  <si>
    <t>55</t>
  </si>
  <si>
    <t>899713111</t>
  </si>
  <si>
    <t>Orientační tabulky na sloupku betonovém nebo ocelovém</t>
  </si>
  <si>
    <t>-1955866833</t>
  </si>
  <si>
    <t>Orientační tabulky na vodovodních a kanalizačních řadech na sloupku ocelovém nebo betonovém</t>
  </si>
  <si>
    <t>56</t>
  </si>
  <si>
    <t>899721111</t>
  </si>
  <si>
    <t>Signalizační vodič DN do 150 mm na potrubí</t>
  </si>
  <si>
    <t>-1604308105</t>
  </si>
  <si>
    <t>Signalizační vodič na potrubí DN do 150 mm</t>
  </si>
  <si>
    <t>70+7</t>
  </si>
  <si>
    <t>57</t>
  </si>
  <si>
    <t>899722112</t>
  </si>
  <si>
    <t>Krytí potrubí z plastů výstražnou fólií z PVC 25 cm</t>
  </si>
  <si>
    <t>1786605011</t>
  </si>
  <si>
    <t>Krytí potrubí z plastů výstražnou fólií z PVC šířky 25 cm</t>
  </si>
  <si>
    <t>58</t>
  </si>
  <si>
    <t>871181141</t>
  </si>
  <si>
    <t>Montáž potrubí z PE100 SDR 11 otevřený výkop svařovaných na tupo D 50 x 4,6 mm</t>
  </si>
  <si>
    <t>1365195883</t>
  </si>
  <si>
    <t>Montáž vodovodního potrubí z plastů v otevřeném výkopu z polyetylenu PE 100 svařovaných na tupo SDR 11/PN16 D 50 x 4,6 mm</t>
  </si>
  <si>
    <t>1*7</t>
  </si>
  <si>
    <t>59</t>
  </si>
  <si>
    <t>286136540</t>
  </si>
  <si>
    <t>potrubí vodovodní PE LD (rPE) D 50 x 4,6 mm</t>
  </si>
  <si>
    <t>-2141405621</t>
  </si>
  <si>
    <t>1*7*1,05</t>
  </si>
  <si>
    <t>60</t>
  </si>
  <si>
    <t>879211111</t>
  </si>
  <si>
    <t>Montáž vodovodní přípojky na potrubí DN 50</t>
  </si>
  <si>
    <t>-204607683</t>
  </si>
  <si>
    <t>Montáž napojení vodovodní přípojky v otevřeném výkopu ve sklonu přes 20 % DN 50</t>
  </si>
  <si>
    <t>61</t>
  </si>
  <si>
    <t>422735360</t>
  </si>
  <si>
    <t>navrtávací pasy HAKU se závitovým výstupem z tvárné litiny, pro vodovodní PE a PVC potrubí 50-1”</t>
  </si>
  <si>
    <t>516184711</t>
  </si>
  <si>
    <t>navrtávací pasy se závitovým výstupem z tvárné litiny, pro vodovodní PE a PVC potrubí 50-1”</t>
  </si>
  <si>
    <t>62</t>
  </si>
  <si>
    <t>891211112</t>
  </si>
  <si>
    <t>Montáž vodovodních šoupátek otevřený výkop DN 50</t>
  </si>
  <si>
    <t>-1984353978</t>
  </si>
  <si>
    <t>Montáž vodovodních armatur na potrubí šoupátek nebo klapek uzavíracích v otevřeném výkopu nebo v šachtách s osazením zemní soupravy (bez poklopů) DN 50</t>
  </si>
  <si>
    <t>63</t>
  </si>
  <si>
    <t>422213010</t>
  </si>
  <si>
    <t>šoupátko pitná voda AVK, GGG50 F4, PN10/16 DN 50 x 150 mm</t>
  </si>
  <si>
    <t>-272365340</t>
  </si>
  <si>
    <t>šoupátko pitná voda, litina GGG 50, krátká stavební délka, PN10/16 DN 50 x 150 mm</t>
  </si>
  <si>
    <t>119001401</t>
  </si>
  <si>
    <t>Dočasné zajištění potrubí ocelového nebo litinového DN do 200 mm</t>
  </si>
  <si>
    <t>1022534655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</si>
  <si>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</si>
  <si>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65</t>
  </si>
  <si>
    <t>119001421</t>
  </si>
  <si>
    <t>Dočasné zajištění kabelů a kabelových tratí ze 3 volně ložených kabelů</t>
  </si>
  <si>
    <t>1763879617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</si>
  <si>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</si>
  <si>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66</t>
  </si>
  <si>
    <t>119001422</t>
  </si>
  <si>
    <t>Dočasné zajištění kabelů a kabelových tratí z 6 volně ložených kabelů</t>
  </si>
  <si>
    <t>1595208094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</si>
  <si>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</si>
  <si>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67</t>
  </si>
  <si>
    <t>119002121</t>
  </si>
  <si>
    <t>Přechodová lávka délky do 2 m včetně zábradlí pro zabezpečení výkopu zřízení</t>
  </si>
  <si>
    <t>67491715</t>
  </si>
  <si>
    <t>Pomocné konstrukce při zabezpečení výkopu vodorovné pochozí přechodová lávka délky do 2 m včetně zábradlí zřízení</t>
  </si>
  <si>
    <t>68</t>
  </si>
  <si>
    <t>119002122</t>
  </si>
  <si>
    <t>Přechodová lávka délky do 2 m včetně zábradlí pro zabezpečení výkopu odstranění</t>
  </si>
  <si>
    <t>265241670</t>
  </si>
  <si>
    <t>Pomocné konstrukce při zabezpečení výkopu vodorovné pochozí přechodová lávka délky do 2 m včetně zábradlí odstranění</t>
  </si>
  <si>
    <t>69</t>
  </si>
  <si>
    <t>R005</t>
  </si>
  <si>
    <t>Nouzové zajištění pitnou vodou</t>
  </si>
  <si>
    <t>kpl</t>
  </si>
  <si>
    <t>-811865876</t>
  </si>
  <si>
    <t>Kladení dlažby z kostek s provedením lože do tl. 50 mm, s vyplněním spár, s dvojím beraněním a se smetením přebytečného materiálu na krajnici velkých z kamene, do lože z kameniva těženého</t>
  </si>
  <si>
    <t>70</t>
  </si>
  <si>
    <t>Zavírání vody,vypouštění a napouštění,odkalení</t>
  </si>
  <si>
    <t>1971123899</t>
  </si>
  <si>
    <t>71</t>
  </si>
  <si>
    <t>R007</t>
  </si>
  <si>
    <t>Ochrana D+M+DMT ochranného bědnění dřevin dle požadavku OŽP MÚ Český Brod</t>
  </si>
  <si>
    <t>272864930</t>
  </si>
  <si>
    <t>72</t>
  </si>
  <si>
    <t>998273102</t>
  </si>
  <si>
    <t>Přesun hmot pro trubní vedení z trub litinových otevřený výkop</t>
  </si>
  <si>
    <t>-1965531310</t>
  </si>
  <si>
    <t>Přesun hmot pro trubní vedení hloubené z trub litinových pro vodovody nebo kanalizace v otevřeném výkopu dopravní vzdálenost do 15 m</t>
  </si>
  <si>
    <t>SO302 - Vodovodní řad V1 - část 2</t>
  </si>
  <si>
    <t>10*2*0,1</t>
  </si>
  <si>
    <t>72,8*0,9*1,7*0,5+5*0,8*1,7*7*0,5</t>
  </si>
  <si>
    <t>72,8*0,9*1,7*0,5*0,5+5*0,8*1,7*7*0,5*0,5</t>
  </si>
  <si>
    <t>8*0,9*1,7*0,5</t>
  </si>
  <si>
    <t>72,8*1,7*2</t>
  </si>
  <si>
    <t>72,8*0,9*1,7+8*0,9*1,7+5*0,8*1,7*7</t>
  </si>
  <si>
    <t>171,224</t>
  </si>
  <si>
    <t>171,224*10</t>
  </si>
  <si>
    <t>236337087</t>
  </si>
  <si>
    <t>171,224*1,8</t>
  </si>
  <si>
    <t>72,8*0,9*0,4</t>
  </si>
  <si>
    <t>-72,8*0,05*0,05*3,14</t>
  </si>
  <si>
    <t>5*7*0,8*0,4</t>
  </si>
  <si>
    <t>-5*7*0,016*0,016*3,14</t>
  </si>
  <si>
    <t>72,8*0,4*0,9*0,25</t>
  </si>
  <si>
    <t>-72,8*0,05*0,05*3,14*0,25</t>
  </si>
  <si>
    <t>5*7*0,4*0,8*0,25</t>
  </si>
  <si>
    <t>-5*7*0,016*0,016*3,14*0,25</t>
  </si>
  <si>
    <t>36,809*2</t>
  </si>
  <si>
    <t>171,224-36,809</t>
  </si>
  <si>
    <t>134,415*2,0</t>
  </si>
  <si>
    <t>245133807</t>
  </si>
  <si>
    <t>871910277</t>
  </si>
  <si>
    <t>72,8*0,9*0,1+5*7*0,8*0,1</t>
  </si>
  <si>
    <t>72,8</t>
  </si>
  <si>
    <t>72,8*1,02</t>
  </si>
  <si>
    <t>1+1+1</t>
  </si>
  <si>
    <t>668432873</t>
  </si>
  <si>
    <t>-1004225318</t>
  </si>
  <si>
    <t>891311112</t>
  </si>
  <si>
    <t>Montáž vodovodních šoupátek otevřený výkop DN 150</t>
  </si>
  <si>
    <t>-2004220236</t>
  </si>
  <si>
    <t>Montáž vodovodních armatur na potrubí šoupátek nebo klapek uzavíracích v otevřeném výkopu nebo v šachtách s osazením zemní soupravy (bez poklopů) DN 150</t>
  </si>
  <si>
    <t>422213060</t>
  </si>
  <si>
    <t>šoupátko pitná voda AVK, GGG50 F4, PN10/16 DN 150 x 210 mm</t>
  </si>
  <si>
    <t>-1815684248</t>
  </si>
  <si>
    <t>šoupátko pitná voda, litina GGG 50, krátká stavební délka, PN10/16 DN 150 x 210 mm</t>
  </si>
  <si>
    <t>-526942629</t>
  </si>
  <si>
    <t>-1290540203</t>
  </si>
  <si>
    <t>1+2+5</t>
  </si>
  <si>
    <t>150624128</t>
  </si>
  <si>
    <t>812599067</t>
  </si>
  <si>
    <t>1911255781</t>
  </si>
  <si>
    <t>137809461</t>
  </si>
  <si>
    <t>73+35</t>
  </si>
  <si>
    <t>-963628148</t>
  </si>
  <si>
    <t>-1437852734</t>
  </si>
  <si>
    <t>-2107085154</t>
  </si>
  <si>
    <t>1629006751</t>
  </si>
  <si>
    <t>-491781778</t>
  </si>
  <si>
    <t>5*7</t>
  </si>
  <si>
    <t>1887878907</t>
  </si>
  <si>
    <t>5*7*1,05</t>
  </si>
  <si>
    <t>131026358</t>
  </si>
  <si>
    <t>603435549</t>
  </si>
  <si>
    <t>345587163</t>
  </si>
  <si>
    <t>SO303 - Vodovodní řad V2</t>
  </si>
  <si>
    <t>20*2*0,1</t>
  </si>
  <si>
    <t>39*0,9*1,7*0,5</t>
  </si>
  <si>
    <t>39*0,9*1,7*0,5*0,5</t>
  </si>
  <si>
    <t>39*1,7*2</t>
  </si>
  <si>
    <t>39*0,9*1,7+5*0,9*1,7</t>
  </si>
  <si>
    <t>67,32</t>
  </si>
  <si>
    <t>67,32*10</t>
  </si>
  <si>
    <t>67,32*1,8</t>
  </si>
  <si>
    <t>39*0,9*0,45</t>
  </si>
  <si>
    <t>-39*0,075*0,075*3,14</t>
  </si>
  <si>
    <t>39*0,45*0,9*0,25</t>
  </si>
  <si>
    <t>-39*0,075*0,075*3,14*0,25</t>
  </si>
  <si>
    <t>15,106*2</t>
  </si>
  <si>
    <t>67,32-15,106</t>
  </si>
  <si>
    <t>52,214*2,0</t>
  </si>
  <si>
    <t>0,5</t>
  </si>
  <si>
    <t>39*0,9*0,1</t>
  </si>
  <si>
    <t>851311131</t>
  </si>
  <si>
    <t>Montáž potrubí z trub litinových hrdlových s integrovaným těsněním otevřený výkop DN 150</t>
  </si>
  <si>
    <t>312826287</t>
  </si>
  <si>
    <t>Montáž potrubí z trub litinových tlakových hrdlových v otevřeném výkopu s integrovaným těsněním DN 150</t>
  </si>
  <si>
    <t>38,73</t>
  </si>
  <si>
    <t>552530180</t>
  </si>
  <si>
    <t>trouba vodovodní litinová OCM/ZMU spoj TYTON 6 m DN 150 mm</t>
  </si>
  <si>
    <t>-77359061</t>
  </si>
  <si>
    <t>trouba vodovodní litinová hrdlová 6 m DN 150 mm</t>
  </si>
  <si>
    <t>38,73*1,02</t>
  </si>
  <si>
    <t>552597130</t>
  </si>
  <si>
    <t>přesuvka hrdlová U tvárná litina NATURAL včetně 2x spoj EXPRESS DN150 L165 mm</t>
  </si>
  <si>
    <t>-1820662085</t>
  </si>
  <si>
    <t>přesuvka hrdlová U tvárná litina základní povrchová ochrana včetně 2x spoj těsnící DN150 L165 mm</t>
  </si>
  <si>
    <t>spojka SYNOFLEX DN150</t>
  </si>
  <si>
    <t>spojka SYNOFLEX DN150 s přírubou</t>
  </si>
  <si>
    <t>R003</t>
  </si>
  <si>
    <t>spojka SYNOFLEX DN200 s přírubou</t>
  </si>
  <si>
    <t>-1438388847</t>
  </si>
  <si>
    <t>552535300</t>
  </si>
  <si>
    <t>tvarovka přírubová litinová s přírubovou odbočkou,práškový epoxid, tl.250µm T-kus DN 150/150 mm</t>
  </si>
  <si>
    <t>-2067166950</t>
  </si>
  <si>
    <t>857354122</t>
  </si>
  <si>
    <t>Montáž litinových tvarovek odbočných přírubových otevřený výkop DN 200</t>
  </si>
  <si>
    <t>-1856902942</t>
  </si>
  <si>
    <t>Montáž litinových tvarovek na potrubí litinovém tlakovém odbočných na potrubí z trub přírubových v otevřeném výkopu, kanálu nebo v šachtě DN 200</t>
  </si>
  <si>
    <t>552535350</t>
  </si>
  <si>
    <t>tvarovka přírubová litinová s přírubovou odbočkou,práškový epoxid, tl.250µm T-kus DN 200/150 mm</t>
  </si>
  <si>
    <t>-1973813832</t>
  </si>
  <si>
    <t>292450369</t>
  </si>
  <si>
    <t>1442472689</t>
  </si>
  <si>
    <t>891351112</t>
  </si>
  <si>
    <t>Montáž vodovodních šoupátek otevřený výkop DN 200</t>
  </si>
  <si>
    <t>1372897604</t>
  </si>
  <si>
    <t>Montáž vodovodních armatur na potrubí šoupátek nebo klapek uzavíracích v otevřeném výkopu nebo v šachtách s osazením zemní soupravy (bez poklopů) DN 200</t>
  </si>
  <si>
    <t>422213070</t>
  </si>
  <si>
    <t>šoupátko pitná voda AVK, GGG50 F4, PN10/16 DN 200 x 230 mm</t>
  </si>
  <si>
    <t>-1157561359</t>
  </si>
  <si>
    <t>šoupátko pitná voda, litina GGG 50, krátká stavební délka, PN10/16 DN 200 x 230 mm</t>
  </si>
  <si>
    <t>892351111</t>
  </si>
  <si>
    <t>Tlaková zkouška vodou potrubí DN 150 nebo 200</t>
  </si>
  <si>
    <t>-1852692302</t>
  </si>
  <si>
    <t>Tlakové zkoušky vodou na potrubí DN 150 nebo 200</t>
  </si>
  <si>
    <t>892353122</t>
  </si>
  <si>
    <t>Proplach a dezinfekce vodovodního potrubí DN 150 nebo 200</t>
  </si>
  <si>
    <t>-1623859147</t>
  </si>
  <si>
    <t>R004</t>
  </si>
  <si>
    <t>Rozebrání či vybourání chodníkových ploch, obrub a povrchů při realizaci vodovodního řadu</t>
  </si>
  <si>
    <t>260734746</t>
  </si>
  <si>
    <t>Uvedení chodníkových ploch, obrub a povrchů po realizaci vodovodního řadu do původního stavu</t>
  </si>
  <si>
    <t>-971020456</t>
  </si>
  <si>
    <t>R008</t>
  </si>
  <si>
    <t>1311177769</t>
  </si>
  <si>
    <t>SO304 - Vodovodní přípojky - část 1</t>
  </si>
  <si>
    <t>113106121</t>
  </si>
  <si>
    <t>Rozebrání dlažeb z betonových nebo kamenných dlaždic komunikací pro pěší ručně</t>
  </si>
  <si>
    <t>-1849887048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</si>
  <si>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</si>
  <si>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1*2,0*3,0</t>
  </si>
  <si>
    <t>979054441</t>
  </si>
  <si>
    <t>Očištění vybouraných z desek nebo dlaždic s původním spárováním z kameniva těženého</t>
  </si>
  <si>
    <t>-1624771803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</si>
  <si>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</si>
  <si>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1*3,0*2,0</t>
  </si>
  <si>
    <t>1*3,0*1,0*0,1</t>
  </si>
  <si>
    <t>1*3,0*0,9*1,7</t>
  </si>
  <si>
    <t>1*3,0*0,9*1,7*0,5</t>
  </si>
  <si>
    <t>1*0,9*1,7*0,5</t>
  </si>
  <si>
    <t>1*3,0*2*2</t>
  </si>
  <si>
    <t>4,59</t>
  </si>
  <si>
    <t>1,08</t>
  </si>
  <si>
    <t>1,08*10</t>
  </si>
  <si>
    <t>1,08*1,8</t>
  </si>
  <si>
    <t>1*3,0*0,9*0,4</t>
  </si>
  <si>
    <t>1*3,0*0,9*0,4*0,25</t>
  </si>
  <si>
    <t>1,08*2</t>
  </si>
  <si>
    <t>4,59-1,08</t>
  </si>
  <si>
    <t>1*3,0*1,0</t>
  </si>
  <si>
    <t>0,25</t>
  </si>
  <si>
    <t>1*3,0*0,9*0,1</t>
  </si>
  <si>
    <t>596811220</t>
  </si>
  <si>
    <t>Kladení betonové dlažby komunikací pro pěší do lože z kameniva velikosti přes 0,09 do 0,25 m2 pl do 50 m2</t>
  </si>
  <si>
    <t>647698590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</si>
  <si>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</si>
  <si>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1*3,0</t>
  </si>
  <si>
    <t>1*1</t>
  </si>
  <si>
    <t>891211811</t>
  </si>
  <si>
    <t>Demontáž vodovodních šoupátek otevřený výkop DN 50</t>
  </si>
  <si>
    <t>1980034545</t>
  </si>
  <si>
    <t>Demontáž vodovodních armatur na potrubí šoupátek nebo klapek uzavíracích v otevřeném výkopu nebo v šachtách DN 50</t>
  </si>
  <si>
    <t>892241111</t>
  </si>
  <si>
    <t>Tlaková zkouška vodou potrubí DN do 80</t>
  </si>
  <si>
    <t>-1999019069</t>
  </si>
  <si>
    <t>Tlakové zkoušky vodou na potrubí DN do 80</t>
  </si>
  <si>
    <t>892233122</t>
  </si>
  <si>
    <t>Proplach a dezinfekce vodovodního potrubí DN od 40 do 70</t>
  </si>
  <si>
    <t>-1766026632</t>
  </si>
  <si>
    <t>1*3,0*1,05</t>
  </si>
  <si>
    <t>SO305 - Vodovodní přípojky - část 2</t>
  </si>
  <si>
    <t>-876069275</t>
  </si>
  <si>
    <t>5*2,0*3,0</t>
  </si>
  <si>
    <t>-1677144733</t>
  </si>
  <si>
    <t>5,0*3,0*2,0</t>
  </si>
  <si>
    <t>5*3,0*1,0*0,1</t>
  </si>
  <si>
    <t>5*3,0*0,9*1,7</t>
  </si>
  <si>
    <t>5*3,0*0,9*1,7*0,5</t>
  </si>
  <si>
    <t>5*3,0*2*2</t>
  </si>
  <si>
    <t>22,95</t>
  </si>
  <si>
    <t>5,4</t>
  </si>
  <si>
    <t>5,4*10</t>
  </si>
  <si>
    <t>5,4*1,8</t>
  </si>
  <si>
    <t>5*3,0*0,9*0,4</t>
  </si>
  <si>
    <t>5*3,0*0,9*0,4*0,25</t>
  </si>
  <si>
    <t>5,4*2</t>
  </si>
  <si>
    <t>22,95-5,4</t>
  </si>
  <si>
    <t>5*3,0*1,0</t>
  </si>
  <si>
    <t>5,0*3,0*1,0</t>
  </si>
  <si>
    <t>5,0*3,0*0,9*0,1</t>
  </si>
  <si>
    <t>-258800333</t>
  </si>
  <si>
    <t>5*3,0*2,0</t>
  </si>
  <si>
    <t>5,0*3,0</t>
  </si>
  <si>
    <t>5,0*1</t>
  </si>
  <si>
    <t>5*3,0</t>
  </si>
  <si>
    <t>5*3,0*1,05</t>
  </si>
  <si>
    <t>SO306 - Spojná kanalizační šachta</t>
  </si>
  <si>
    <t xml:space="preserve">    3 - Svislé a kompletní konstrukce</t>
  </si>
  <si>
    <t>113106123</t>
  </si>
  <si>
    <t>Rozebrání dlažeb ze zámkových dlaždic komunikací pro pěší ručně</t>
  </si>
  <si>
    <t>1163948785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</si>
  <si>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</si>
  <si>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5,0*2,0</t>
  </si>
  <si>
    <t>979054451</t>
  </si>
  <si>
    <t>Očištění vybouraných zámkových dlaždic s původním spárováním z kameniva těženého</t>
  </si>
  <si>
    <t>-2115354188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</si>
  <si>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</si>
  <si>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113107323</t>
  </si>
  <si>
    <t>Odstranění podkladu z kameniva drceného tl přes 200 do 300 mm strojně pl do 50 m2</t>
  </si>
  <si>
    <t>934931815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</si>
  <si>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</si>
  <si>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-136235623</t>
  </si>
  <si>
    <t>5,0</t>
  </si>
  <si>
    <t>5,0*5,0*0,1</t>
  </si>
  <si>
    <t>4,0*4,0*5,5</t>
  </si>
  <si>
    <t>4,0*4,0*5,5*0,5</t>
  </si>
  <si>
    <t>2,5</t>
  </si>
  <si>
    <t>151101103</t>
  </si>
  <si>
    <t>Zřízení příložného pažení a rozepření stěn rýh hl přes 4 do 8 m</t>
  </si>
  <si>
    <t>-372188500</t>
  </si>
  <si>
    <t>Zřízení pažení a rozepření stěn rýh pro podzemní vedení příložné pro jakoukoliv mezerovitost, hloubky přes 4 do 8 m</t>
  </si>
  <si>
    <t>4*4,0*5,5</t>
  </si>
  <si>
    <t>151101113</t>
  </si>
  <si>
    <t>Odstranění příložného pažení a rozepření stěn rýh hl přes 4 do 8 m</t>
  </si>
  <si>
    <t>-1962584075</t>
  </si>
  <si>
    <t>Odstranění pažení a rozepření stěn rýh pro podzemní vedení s uložením materiálu na vzdálenost do 3 m od kraje výkopu příložné, hloubky přes 4 do 8 m</t>
  </si>
  <si>
    <t>161101103</t>
  </si>
  <si>
    <t>Svislé přemístění výkopku z horniny tř. 1 až 4 hl výkopu do 6 m</t>
  </si>
  <si>
    <t>-1484114482</t>
  </si>
  <si>
    <t>Svislé přemístění výkopku bez naložení do dopravní nádoby avšak s vyprázdněním dopravní nádoby na hromadu nebo do dopravního prostředku z horniny tř. 1 až 4, při hloubce výkopu přes 4 do 6 m</t>
  </si>
  <si>
    <t>88+2,5</t>
  </si>
  <si>
    <t>167101101</t>
  </si>
  <si>
    <t>Nakládání výkopku z hornin tř. 1 až 4 do 100 m3</t>
  </si>
  <si>
    <t>-553634965</t>
  </si>
  <si>
    <t>Nakládání, skládání a překládání neulehlého výkopku nebo sypaniny nakládání, množství do 100 m3, z hornin tř. 1 až 4</t>
  </si>
  <si>
    <t>90,5-83,682</t>
  </si>
  <si>
    <t>6,818*10</t>
  </si>
  <si>
    <t>6,818</t>
  </si>
  <si>
    <t>6,818*1,8</t>
  </si>
  <si>
    <t>-3,14*0,5*0,5*5,5</t>
  </si>
  <si>
    <t>-266482806</t>
  </si>
  <si>
    <t>5,0*5,0</t>
  </si>
  <si>
    <t>2,0</t>
  </si>
  <si>
    <t>Svislé a kompletní konstrukce</t>
  </si>
  <si>
    <t>358325114</t>
  </si>
  <si>
    <t>Bourání stoky kompletní nebo vybourání otvorů z železobetonu plochy do 4 m2</t>
  </si>
  <si>
    <t>401246885</t>
  </si>
  <si>
    <t>Bourání stoky kompletní nebo vybourání otvorů průřezové plochy do 4 m2 ve stokách ze zdiva z železobetonu</t>
  </si>
  <si>
    <t>3,14*0,5*0,5*5,5</t>
  </si>
  <si>
    <t>359901111</t>
  </si>
  <si>
    <t>Vyčištění stok</t>
  </si>
  <si>
    <t>585080225</t>
  </si>
  <si>
    <t>Vyčištění stok  jakékoliv výšky</t>
  </si>
  <si>
    <t>359901212</t>
  </si>
  <si>
    <t>Monitoring stoky jakékoli výšky na stávající kanalizaci</t>
  </si>
  <si>
    <t>523101949</t>
  </si>
  <si>
    <t>Monitoring stok (kamerový systém) jakékoli výšky stávající kanalizace</t>
  </si>
  <si>
    <t>2,5*2,5*0,1</t>
  </si>
  <si>
    <t>452321151</t>
  </si>
  <si>
    <t>Podkladní desky ze ŽB tř. C 20/25 otevřený výkop</t>
  </si>
  <si>
    <t>-1291328530</t>
  </si>
  <si>
    <t>Podkladní a zajišťovací konstrukce z betonu železového v otevřeném výkopu desky pod potrubí, stoky a drobné objekty z betonu tř. C 20/25</t>
  </si>
  <si>
    <t>2,5*2,5*0,15</t>
  </si>
  <si>
    <t>452368211</t>
  </si>
  <si>
    <t>Výztuž podkladních desek nebo bloků nebo pražců otevřený výkop ze svařovaných sítí Kari</t>
  </si>
  <si>
    <t>1685502823</t>
  </si>
  <si>
    <t>Výztuž podkladních desek, bloků nebo pražců v otevřeném výkopu ze svařovaných sítí typu Kari</t>
  </si>
  <si>
    <t>2,5*2,5*7,9/1000</t>
  </si>
  <si>
    <t>564871116</t>
  </si>
  <si>
    <t>Podklad ze štěrkodrtě ŠD tl. 300 mm</t>
  </si>
  <si>
    <t>-156733604</t>
  </si>
  <si>
    <t>Podklad ze štěrkodrti ŠD  s rozprostřením a zhutněním, po zhutnění tl. 300 mm</t>
  </si>
  <si>
    <t>199652874</t>
  </si>
  <si>
    <t>5*8</t>
  </si>
  <si>
    <t>894414111</t>
  </si>
  <si>
    <t>Osazení betonových nebo železobetonových dílců pro šachty skruží základových (dno)</t>
  </si>
  <si>
    <t>1256607412</t>
  </si>
  <si>
    <t>592243390</t>
  </si>
  <si>
    <t>dno betonové šachty kanalizační přímé TBZ-Q.1 100/100 V max. 60 100/100x60 cm</t>
  </si>
  <si>
    <t>-216020165</t>
  </si>
  <si>
    <t>dno betonové šachty kanalizační přímé 100x100x60 cm</t>
  </si>
  <si>
    <t>894411311</t>
  </si>
  <si>
    <t>Osazení betonových nebo železobetonových dílců pro šachty skruží rovných</t>
  </si>
  <si>
    <t>1703189634</t>
  </si>
  <si>
    <t>592241620</t>
  </si>
  <si>
    <t>skruž betonová s ocelová se stupadly +PE povlakem TBH-Q 1000/1000/120 SP 100x100x12 cm</t>
  </si>
  <si>
    <t>-1949037514</t>
  </si>
  <si>
    <t>skruž kanalizační s ocelovými stupadly 100 x 100 x 12 cm</t>
  </si>
  <si>
    <t>592241610</t>
  </si>
  <si>
    <t>skruž betonová s ocelová se stupadly +PE povlakem TBH TBS-Q 1000/500/120 SP 100x50x12 cm</t>
  </si>
  <si>
    <t>-725293230</t>
  </si>
  <si>
    <t>skruž kanalizační s ocelovými stupadly 100 x 50 x 12 cm</t>
  </si>
  <si>
    <t>592241600</t>
  </si>
  <si>
    <t>skruž betonová s ocelová se stupadly +PE povlakem TBS-Q 1000/250/120 SP 100x25x12 cm</t>
  </si>
  <si>
    <t>-324585173</t>
  </si>
  <si>
    <t>skruž kanalizační s ocelovými stupadly 100 x 25 x 12 cm</t>
  </si>
  <si>
    <t>894412411</t>
  </si>
  <si>
    <t>Osazení betonových nebo železobetonových dílců pro šachty skruží přechodových</t>
  </si>
  <si>
    <t>2146543298</t>
  </si>
  <si>
    <t>592241680</t>
  </si>
  <si>
    <t>skruž betonová přechodová TBR-Q 625/600/120 SPK 62,5/100x60x12 cm</t>
  </si>
  <si>
    <t>1578805906</t>
  </si>
  <si>
    <t>skruž betonová přechodová 62,5/100x60x12 cm, stupadla poplastovaná kapsová</t>
  </si>
  <si>
    <t>452386111</t>
  </si>
  <si>
    <t>Vyrovnávací prstence z betonu prostého tř. C 25/30 v do 100 mm</t>
  </si>
  <si>
    <t>-1263324834</t>
  </si>
  <si>
    <t>Podkladní a vyrovnávací konstrukce z betonu vyrovnávací prstence z prostého betonu tř. C 25/30 pod poklopy a mříže, výšky do 100 mm</t>
  </si>
  <si>
    <t>592241750</t>
  </si>
  <si>
    <t>prstenec betonový vyrovnávací TBW-Q 625/60/120 62,5x6x12 cm</t>
  </si>
  <si>
    <t>-317146046</t>
  </si>
  <si>
    <t>prstenec betonový vyrovnávací 62,5x6x12 cm</t>
  </si>
  <si>
    <t>592241760</t>
  </si>
  <si>
    <t>prstenec betonový vyrovnávací TBW-Q 625/80/120 62,5x8x12 cm</t>
  </si>
  <si>
    <t>-909778509</t>
  </si>
  <si>
    <t>prstenec betonový vyrovnávací 62,5x8x12 cm</t>
  </si>
  <si>
    <t>592241770</t>
  </si>
  <si>
    <t>prstenec betonový vyrovnávací TBW-Q 625/100/120 62,5x10x12 cm</t>
  </si>
  <si>
    <t>-1166872699</t>
  </si>
  <si>
    <t>prstenec betonový vyrovnávací 62,5x10x12 cm</t>
  </si>
  <si>
    <t>592243480</t>
  </si>
  <si>
    <t>těsnění elastomerové pro spojení šachetních dílů EMT DN 1000</t>
  </si>
  <si>
    <t>-433452169</t>
  </si>
  <si>
    <t>těsnění elastomerové pro spojení šachetních dílů DN 1000</t>
  </si>
  <si>
    <t>899104112</t>
  </si>
  <si>
    <t>Osazení poklopů litinových nebo ocelových včetně rámů pro třídu zatížení D400, E600</t>
  </si>
  <si>
    <t>-1840560677</t>
  </si>
  <si>
    <t>Osazení poklopů litinových a ocelových včetně rámů pro třídu zatížení D400, E600</t>
  </si>
  <si>
    <t>286617690</t>
  </si>
  <si>
    <t>revizní šachty D 400 - poklop litinový 315/40T-plný tvárná litina</t>
  </si>
  <si>
    <t>-1992000484</t>
  </si>
  <si>
    <t>revizní šachty D 400 - poklop litinový 315/40T-plný tvárná litina do teleskopu</t>
  </si>
  <si>
    <t>735122630</t>
  </si>
  <si>
    <t>899623161</t>
  </si>
  <si>
    <t>Obetonování potrubí nebo zdiva stok betonem prostým tř. C 20/25 v otevřeném výkopu</t>
  </si>
  <si>
    <t>-686379156</t>
  </si>
  <si>
    <t>Obetonování potrubí nebo zdiva stok betonem prostým v otevřeném výkopu, beton tř. C 20/25</t>
  </si>
  <si>
    <t>3,0</t>
  </si>
  <si>
    <t>-222578543</t>
  </si>
  <si>
    <t>59217016</t>
  </si>
  <si>
    <t>obrubník betonový chodníkový 1000x80x250mm</t>
  </si>
  <si>
    <t>-1740261961</t>
  </si>
  <si>
    <t>818670727</t>
  </si>
  <si>
    <t>1719351627</t>
  </si>
  <si>
    <t>18,388*19</t>
  </si>
  <si>
    <t>-154658292</t>
  </si>
  <si>
    <t>18,388</t>
  </si>
  <si>
    <t>220078810</t>
  </si>
  <si>
    <t>998271301</t>
  </si>
  <si>
    <t>Přesun hmot pro kanalizace hloubené monolitické z betonu otevřený výkop</t>
  </si>
  <si>
    <t>1309339924</t>
  </si>
  <si>
    <t>Přesun hmot pro kanalizace (stoky) hloubené monolitické z betonu nebo železobetonu v otevřeném výkopu dopravní vzdálenost do 15 m</t>
  </si>
  <si>
    <t>SO307 - Oprava kanalizační přípojky</t>
  </si>
  <si>
    <t>(28,27*0,8+28,34*0,8)*0,1</t>
  </si>
  <si>
    <t>(3,28*2,5+28,27*2,0+1,53*1,8+28,34*1,5)*0,8</t>
  </si>
  <si>
    <t>88,003*0,5</t>
  </si>
  <si>
    <t>4,1</t>
  </si>
  <si>
    <t>395527861</t>
  </si>
  <si>
    <t>(3,58+28,27+1,53+28,34)*2*2</t>
  </si>
  <si>
    <t>1377968100</t>
  </si>
  <si>
    <t>577588270</t>
  </si>
  <si>
    <t>88,003</t>
  </si>
  <si>
    <t>17,812</t>
  </si>
  <si>
    <t>17,812*10</t>
  </si>
  <si>
    <t>17,812*1,8</t>
  </si>
  <si>
    <t>269842169</t>
  </si>
  <si>
    <t>(3,58+28,27+1,53+28,34)*0,8*0,4</t>
  </si>
  <si>
    <t>-(3,58+28,27+1,53+28,34)*0,1*0,1*3,14</t>
  </si>
  <si>
    <t>1196260379</t>
  </si>
  <si>
    <t>17,812*0,25</t>
  </si>
  <si>
    <t>-1775590912</t>
  </si>
  <si>
    <t>17,812*2</t>
  </si>
  <si>
    <t>88,003-17,812</t>
  </si>
  <si>
    <t>(3,58+28,27+1,53+28,34)*0,8</t>
  </si>
  <si>
    <t>(3,58+28,27+1,53+28,34)*0,8*0,035</t>
  </si>
  <si>
    <t>4*3,14*0,5*0,5*2,0</t>
  </si>
  <si>
    <t>(3,58+28,27+1,53+28,34)</t>
  </si>
  <si>
    <t>(3,58+28,27+1,53+28,34)*0,8*0,1</t>
  </si>
  <si>
    <t>871350310</t>
  </si>
  <si>
    <t>Montáž kanalizačního potrubí hladkého plnostěnného SN 10 z polypropylenu DN 200</t>
  </si>
  <si>
    <t>1956587889</t>
  </si>
  <si>
    <t>Montáž kanalizačního potrubí z plastů z polypropylenu PP hladkého plnostěnného SN 10 DN 200</t>
  </si>
  <si>
    <t>3,58+1,53+56,61</t>
  </si>
  <si>
    <t>286171030</t>
  </si>
  <si>
    <t>trubka kanalizační PP MASTER SN 10, dl. 1m, DN 200</t>
  </si>
  <si>
    <t>-2110466854</t>
  </si>
  <si>
    <t>trubka kanalizační PP SN 10, dl. 1m, DN 200</t>
  </si>
  <si>
    <t>286171130</t>
  </si>
  <si>
    <t>trubka kanalizační PP MASTER SN 10, dl. 3m, DN 200</t>
  </si>
  <si>
    <t>266532958</t>
  </si>
  <si>
    <t>trubka kanalizační PP SN 10, dl. 3m, DN 200</t>
  </si>
  <si>
    <t>286171240</t>
  </si>
  <si>
    <t>trubka kanalizační PP MASTER SN 10, dl.6m, DN 200</t>
  </si>
  <si>
    <t>-1971145770</t>
  </si>
  <si>
    <t>trubka kanalizační PP SN 10, dl.6m, DN 200</t>
  </si>
  <si>
    <t>877350320</t>
  </si>
  <si>
    <t>Montáž odboček na kanalizačním potrubí z PP trub hladkých plnostěnných DN 200</t>
  </si>
  <si>
    <t>744354626</t>
  </si>
  <si>
    <t>Montáž tvarovek na kanalizačním plastovém potrubí z polypropylenu PP hladkého plnostěnného odboček DN 200</t>
  </si>
  <si>
    <t>286172070</t>
  </si>
  <si>
    <t>odbočka PP Master 45° DN 200/DN150</t>
  </si>
  <si>
    <t>1185781769</t>
  </si>
  <si>
    <t>odbočka kanalizační PP SN 16 45° DN 200/DN150</t>
  </si>
  <si>
    <t>899103112</t>
  </si>
  <si>
    <t>Osazení poklopů litinových nebo ocelových včetně rámů pro třídu zatížení B125, C250</t>
  </si>
  <si>
    <t>176489061</t>
  </si>
  <si>
    <t>Osazení poklopů litinových a ocelových včetně rámů pro třídu zatížení B125, C250</t>
  </si>
  <si>
    <t>286619320</t>
  </si>
  <si>
    <t>poklop litinový TEGRA 600 A15</t>
  </si>
  <si>
    <t>1933267029</t>
  </si>
  <si>
    <t>poklop šachtový litinový 600 A15</t>
  </si>
  <si>
    <t>15,072*19</t>
  </si>
  <si>
    <t>15,072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</si>
</sst>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topLeftCell="A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S4" s="16" t="s">
        <v>11</v>
      </c>
    </row>
    <row r="5" spans="1:74" s="1" customFormat="1" ht="12" customHeight="1">
      <c r="B5" s="20"/>
      <c r="C5" s="21"/>
      <c r="D5" s="24" t="s">
        <v>12</v>
      </c>
      <c r="E5" s="21"/>
      <c r="F5" s="21"/>
      <c r="G5" s="21"/>
      <c r="H5" s="21"/>
      <c r="I5" s="21"/>
      <c r="J5" s="21"/>
      <c r="K5" s="251" t="s">
        <v>13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1"/>
      <c r="AQ5" s="21"/>
      <c r="AR5" s="19"/>
      <c r="BS5" s="16" t="s">
        <v>6</v>
      </c>
    </row>
    <row r="6" spans="1:74" s="1" customFormat="1" ht="36.950000000000003" customHeight="1">
      <c r="B6" s="20"/>
      <c r="C6" s="21"/>
      <c r="D6" s="26" t="s">
        <v>14</v>
      </c>
      <c r="E6" s="21"/>
      <c r="F6" s="21"/>
      <c r="G6" s="21"/>
      <c r="H6" s="21"/>
      <c r="I6" s="21"/>
      <c r="J6" s="21"/>
      <c r="K6" s="253" t="s">
        <v>15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1"/>
      <c r="AQ6" s="21"/>
      <c r="AR6" s="19"/>
      <c r="BS6" s="16" t="s">
        <v>6</v>
      </c>
    </row>
    <row r="7" spans="1:74" s="1" customFormat="1" ht="12" customHeight="1">
      <c r="B7" s="20"/>
      <c r="C7" s="21"/>
      <c r="D7" s="27" t="s">
        <v>16</v>
      </c>
      <c r="E7" s="21"/>
      <c r="F7" s="21"/>
      <c r="G7" s="21"/>
      <c r="H7" s="21"/>
      <c r="I7" s="21"/>
      <c r="J7" s="21"/>
      <c r="K7" s="25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17</v>
      </c>
      <c r="AL7" s="21"/>
      <c r="AM7" s="21"/>
      <c r="AN7" s="25" t="s">
        <v>1</v>
      </c>
      <c r="AO7" s="21"/>
      <c r="AP7" s="21"/>
      <c r="AQ7" s="21"/>
      <c r="AR7" s="19"/>
      <c r="BS7" s="16" t="s">
        <v>6</v>
      </c>
    </row>
    <row r="8" spans="1:74" s="1" customFormat="1" ht="12" customHeight="1">
      <c r="B8" s="20"/>
      <c r="C8" s="21"/>
      <c r="D8" s="27" t="s">
        <v>18</v>
      </c>
      <c r="E8" s="21"/>
      <c r="F8" s="21"/>
      <c r="G8" s="21"/>
      <c r="H8" s="21"/>
      <c r="I8" s="21"/>
      <c r="J8" s="21"/>
      <c r="K8" s="25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20</v>
      </c>
      <c r="AL8" s="21"/>
      <c r="AM8" s="21"/>
      <c r="AN8" s="25" t="s">
        <v>21</v>
      </c>
      <c r="AO8" s="21"/>
      <c r="AP8" s="21"/>
      <c r="AQ8" s="21"/>
      <c r="AR8" s="19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S9" s="16" t="s">
        <v>6</v>
      </c>
    </row>
    <row r="10" spans="1:74" s="1" customFormat="1" ht="12" customHeight="1">
      <c r="B10" s="20"/>
      <c r="C10" s="21"/>
      <c r="D10" s="27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23</v>
      </c>
      <c r="AL10" s="21"/>
      <c r="AM10" s="21"/>
      <c r="AN10" s="25" t="s">
        <v>24</v>
      </c>
      <c r="AO10" s="21"/>
      <c r="AP10" s="21"/>
      <c r="AQ10" s="21"/>
      <c r="AR10" s="19"/>
      <c r="BS10" s="16" t="s">
        <v>6</v>
      </c>
    </row>
    <row r="11" spans="1:74" s="1" customFormat="1" ht="18.399999999999999" customHeight="1">
      <c r="B11" s="20"/>
      <c r="C11" s="21"/>
      <c r="D11" s="21"/>
      <c r="E11" s="25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26</v>
      </c>
      <c r="AL11" s="21"/>
      <c r="AM11" s="21"/>
      <c r="AN11" s="25" t="s">
        <v>1</v>
      </c>
      <c r="AO11" s="21"/>
      <c r="AP11" s="21"/>
      <c r="AQ11" s="21"/>
      <c r="AR11" s="19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S12" s="16" t="s">
        <v>6</v>
      </c>
    </row>
    <row r="13" spans="1:74" s="1" customFormat="1" ht="12" customHeight="1">
      <c r="B13" s="20"/>
      <c r="C13" s="21"/>
      <c r="D13" s="27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23</v>
      </c>
      <c r="AL13" s="21"/>
      <c r="AM13" s="21"/>
      <c r="AN13" s="25" t="s">
        <v>1</v>
      </c>
      <c r="AO13" s="21"/>
      <c r="AP13" s="21"/>
      <c r="AQ13" s="21"/>
      <c r="AR13" s="19"/>
      <c r="BS13" s="16" t="s">
        <v>6</v>
      </c>
    </row>
    <row r="14" spans="1:74" ht="12.75">
      <c r="B14" s="20"/>
      <c r="C14" s="21"/>
      <c r="D14" s="21"/>
      <c r="E14" s="25" t="s">
        <v>28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26</v>
      </c>
      <c r="AL14" s="21"/>
      <c r="AM14" s="21"/>
      <c r="AN14" s="25" t="s">
        <v>1</v>
      </c>
      <c r="AO14" s="21"/>
      <c r="AP14" s="21"/>
      <c r="AQ14" s="21"/>
      <c r="AR14" s="19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S15" s="16" t="s">
        <v>4</v>
      </c>
    </row>
    <row r="16" spans="1:74" s="1" customFormat="1" ht="12" customHeight="1">
      <c r="B16" s="20"/>
      <c r="C16" s="21"/>
      <c r="D16" s="27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23</v>
      </c>
      <c r="AL16" s="21"/>
      <c r="AM16" s="21"/>
      <c r="AN16" s="25" t="s">
        <v>30</v>
      </c>
      <c r="AO16" s="21"/>
      <c r="AP16" s="21"/>
      <c r="AQ16" s="21"/>
      <c r="AR16" s="19"/>
      <c r="BS16" s="16" t="s">
        <v>4</v>
      </c>
    </row>
    <row r="17" spans="1:71" s="1" customFormat="1" ht="18.399999999999999" customHeight="1">
      <c r="B17" s="20"/>
      <c r="C17" s="21"/>
      <c r="D17" s="21"/>
      <c r="E17" s="25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26</v>
      </c>
      <c r="AL17" s="21"/>
      <c r="AM17" s="21"/>
      <c r="AN17" s="25" t="s">
        <v>1</v>
      </c>
      <c r="AO17" s="21"/>
      <c r="AP17" s="21"/>
      <c r="AQ17" s="21"/>
      <c r="AR17" s="19"/>
      <c r="BS17" s="16" t="s">
        <v>32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S18" s="16" t="s">
        <v>6</v>
      </c>
    </row>
    <row r="19" spans="1:71" s="1" customFormat="1" ht="12" customHeight="1">
      <c r="B19" s="20"/>
      <c r="C19" s="21"/>
      <c r="D19" s="27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23</v>
      </c>
      <c r="AL19" s="21"/>
      <c r="AM19" s="21"/>
      <c r="AN19" s="25" t="s">
        <v>1</v>
      </c>
      <c r="AO19" s="21"/>
      <c r="AP19" s="21"/>
      <c r="AQ19" s="21"/>
      <c r="AR19" s="19"/>
      <c r="BS19" s="16" t="s">
        <v>6</v>
      </c>
    </row>
    <row r="20" spans="1:71" s="1" customFormat="1" ht="18.399999999999999" customHeight="1">
      <c r="B20" s="20"/>
      <c r="C20" s="21"/>
      <c r="D20" s="21"/>
      <c r="E20" s="25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26</v>
      </c>
      <c r="AL20" s="21"/>
      <c r="AM20" s="21"/>
      <c r="AN20" s="25" t="s">
        <v>1</v>
      </c>
      <c r="AO20" s="21"/>
      <c r="AP20" s="21"/>
      <c r="AQ20" s="21"/>
      <c r="AR20" s="19"/>
      <c r="BS20" s="16" t="s">
        <v>32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</row>
    <row r="22" spans="1:71" s="1" customFormat="1" ht="12" customHeight="1">
      <c r="B22" s="20"/>
      <c r="C22" s="21"/>
      <c r="D22" s="27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</row>
    <row r="23" spans="1:71" s="1" customFormat="1" ht="16.5" customHeight="1">
      <c r="B23" s="20"/>
      <c r="C23" s="21"/>
      <c r="D23" s="21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1"/>
      <c r="AP23" s="21"/>
      <c r="AQ23" s="21"/>
      <c r="AR23" s="19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</row>
    <row r="25" spans="1:71" s="1" customFormat="1" ht="6.95" customHeight="1">
      <c r="B25" s="20"/>
      <c r="C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1"/>
      <c r="AQ25" s="21"/>
      <c r="AR25" s="19"/>
    </row>
    <row r="26" spans="1:71" s="2" customFormat="1" ht="25.9" customHeight="1">
      <c r="A26" s="30"/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5">
        <f>ROUND(AG94,2)</f>
        <v>4609285.16</v>
      </c>
      <c r="AL26" s="256"/>
      <c r="AM26" s="256"/>
      <c r="AN26" s="256"/>
      <c r="AO26" s="256"/>
      <c r="AP26" s="32"/>
      <c r="AQ26" s="32"/>
      <c r="AR26" s="35"/>
      <c r="BE26" s="30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30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7" t="s">
        <v>36</v>
      </c>
      <c r="M28" s="257"/>
      <c r="N28" s="257"/>
      <c r="O28" s="257"/>
      <c r="P28" s="257"/>
      <c r="Q28" s="32"/>
      <c r="R28" s="32"/>
      <c r="S28" s="32"/>
      <c r="T28" s="32"/>
      <c r="U28" s="32"/>
      <c r="V28" s="32"/>
      <c r="W28" s="257" t="s">
        <v>37</v>
      </c>
      <c r="X28" s="257"/>
      <c r="Y28" s="257"/>
      <c r="Z28" s="257"/>
      <c r="AA28" s="257"/>
      <c r="AB28" s="257"/>
      <c r="AC28" s="257"/>
      <c r="AD28" s="257"/>
      <c r="AE28" s="257"/>
      <c r="AF28" s="32"/>
      <c r="AG28" s="32"/>
      <c r="AH28" s="32"/>
      <c r="AI28" s="32"/>
      <c r="AJ28" s="32"/>
      <c r="AK28" s="257" t="s">
        <v>38</v>
      </c>
      <c r="AL28" s="257"/>
      <c r="AM28" s="257"/>
      <c r="AN28" s="257"/>
      <c r="AO28" s="257"/>
      <c r="AP28" s="32"/>
      <c r="AQ28" s="32"/>
      <c r="AR28" s="35"/>
      <c r="BE28" s="30"/>
    </row>
    <row r="29" spans="1:71" s="3" customFormat="1" ht="14.45" customHeight="1">
      <c r="B29" s="36"/>
      <c r="C29" s="37"/>
      <c r="D29" s="27" t="s">
        <v>39</v>
      </c>
      <c r="E29" s="37"/>
      <c r="F29" s="27" t="s">
        <v>40</v>
      </c>
      <c r="G29" s="37"/>
      <c r="H29" s="37"/>
      <c r="I29" s="37"/>
      <c r="J29" s="37"/>
      <c r="K29" s="37"/>
      <c r="L29" s="258">
        <v>0.21</v>
      </c>
      <c r="M29" s="259"/>
      <c r="N29" s="259"/>
      <c r="O29" s="259"/>
      <c r="P29" s="259"/>
      <c r="Q29" s="37"/>
      <c r="R29" s="37"/>
      <c r="S29" s="37"/>
      <c r="T29" s="37"/>
      <c r="U29" s="37"/>
      <c r="V29" s="37"/>
      <c r="W29" s="260">
        <f>ROUND(AZ94, 2)</f>
        <v>4609285.16</v>
      </c>
      <c r="X29" s="259"/>
      <c r="Y29" s="259"/>
      <c r="Z29" s="259"/>
      <c r="AA29" s="259"/>
      <c r="AB29" s="259"/>
      <c r="AC29" s="259"/>
      <c r="AD29" s="259"/>
      <c r="AE29" s="259"/>
      <c r="AF29" s="37"/>
      <c r="AG29" s="37"/>
      <c r="AH29" s="37"/>
      <c r="AI29" s="37"/>
      <c r="AJ29" s="37"/>
      <c r="AK29" s="260">
        <f>ROUND(AV94, 2)</f>
        <v>967949.88</v>
      </c>
      <c r="AL29" s="259"/>
      <c r="AM29" s="259"/>
      <c r="AN29" s="259"/>
      <c r="AO29" s="259"/>
      <c r="AP29" s="37"/>
      <c r="AQ29" s="37"/>
      <c r="AR29" s="38"/>
    </row>
    <row r="30" spans="1:71" s="3" customFormat="1" ht="14.45" customHeight="1">
      <c r="B30" s="36"/>
      <c r="C30" s="37"/>
      <c r="D30" s="37"/>
      <c r="E30" s="37"/>
      <c r="F30" s="27" t="s">
        <v>41</v>
      </c>
      <c r="G30" s="37"/>
      <c r="H30" s="37"/>
      <c r="I30" s="37"/>
      <c r="J30" s="37"/>
      <c r="K30" s="37"/>
      <c r="L30" s="258">
        <v>0.15</v>
      </c>
      <c r="M30" s="259"/>
      <c r="N30" s="259"/>
      <c r="O30" s="259"/>
      <c r="P30" s="259"/>
      <c r="Q30" s="37"/>
      <c r="R30" s="37"/>
      <c r="S30" s="37"/>
      <c r="T30" s="37"/>
      <c r="U30" s="37"/>
      <c r="V30" s="37"/>
      <c r="W30" s="260">
        <f>ROUND(BA94, 2)</f>
        <v>0</v>
      </c>
      <c r="X30" s="259"/>
      <c r="Y30" s="259"/>
      <c r="Z30" s="259"/>
      <c r="AA30" s="259"/>
      <c r="AB30" s="259"/>
      <c r="AC30" s="259"/>
      <c r="AD30" s="259"/>
      <c r="AE30" s="259"/>
      <c r="AF30" s="37"/>
      <c r="AG30" s="37"/>
      <c r="AH30" s="37"/>
      <c r="AI30" s="37"/>
      <c r="AJ30" s="37"/>
      <c r="AK30" s="260">
        <f>ROUND(AW94, 2)</f>
        <v>0</v>
      </c>
      <c r="AL30" s="259"/>
      <c r="AM30" s="259"/>
      <c r="AN30" s="259"/>
      <c r="AO30" s="259"/>
      <c r="AP30" s="37"/>
      <c r="AQ30" s="37"/>
      <c r="AR30" s="38"/>
    </row>
    <row r="31" spans="1:71" s="3" customFormat="1" ht="14.45" hidden="1" customHeight="1">
      <c r="B31" s="36"/>
      <c r="C31" s="37"/>
      <c r="D31" s="37"/>
      <c r="E31" s="37"/>
      <c r="F31" s="27" t="s">
        <v>42</v>
      </c>
      <c r="G31" s="37"/>
      <c r="H31" s="37"/>
      <c r="I31" s="37"/>
      <c r="J31" s="37"/>
      <c r="K31" s="37"/>
      <c r="L31" s="258">
        <v>0.21</v>
      </c>
      <c r="M31" s="259"/>
      <c r="N31" s="259"/>
      <c r="O31" s="259"/>
      <c r="P31" s="259"/>
      <c r="Q31" s="37"/>
      <c r="R31" s="37"/>
      <c r="S31" s="37"/>
      <c r="T31" s="37"/>
      <c r="U31" s="37"/>
      <c r="V31" s="37"/>
      <c r="W31" s="260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F31" s="37"/>
      <c r="AG31" s="37"/>
      <c r="AH31" s="37"/>
      <c r="AI31" s="37"/>
      <c r="AJ31" s="37"/>
      <c r="AK31" s="260">
        <v>0</v>
      </c>
      <c r="AL31" s="259"/>
      <c r="AM31" s="259"/>
      <c r="AN31" s="259"/>
      <c r="AO31" s="259"/>
      <c r="AP31" s="37"/>
      <c r="AQ31" s="37"/>
      <c r="AR31" s="38"/>
    </row>
    <row r="32" spans="1:71" s="3" customFormat="1" ht="14.45" hidden="1" customHeight="1">
      <c r="B32" s="36"/>
      <c r="C32" s="37"/>
      <c r="D32" s="37"/>
      <c r="E32" s="37"/>
      <c r="F32" s="27" t="s">
        <v>43</v>
      </c>
      <c r="G32" s="37"/>
      <c r="H32" s="37"/>
      <c r="I32" s="37"/>
      <c r="J32" s="37"/>
      <c r="K32" s="37"/>
      <c r="L32" s="258">
        <v>0.15</v>
      </c>
      <c r="M32" s="259"/>
      <c r="N32" s="259"/>
      <c r="O32" s="259"/>
      <c r="P32" s="259"/>
      <c r="Q32" s="37"/>
      <c r="R32" s="37"/>
      <c r="S32" s="37"/>
      <c r="T32" s="37"/>
      <c r="U32" s="37"/>
      <c r="V32" s="37"/>
      <c r="W32" s="260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F32" s="37"/>
      <c r="AG32" s="37"/>
      <c r="AH32" s="37"/>
      <c r="AI32" s="37"/>
      <c r="AJ32" s="37"/>
      <c r="AK32" s="260">
        <v>0</v>
      </c>
      <c r="AL32" s="259"/>
      <c r="AM32" s="259"/>
      <c r="AN32" s="259"/>
      <c r="AO32" s="259"/>
      <c r="AP32" s="37"/>
      <c r="AQ32" s="37"/>
      <c r="AR32" s="38"/>
    </row>
    <row r="33" spans="1:57" s="3" customFormat="1" ht="14.45" hidden="1" customHeight="1">
      <c r="B33" s="36"/>
      <c r="C33" s="37"/>
      <c r="D33" s="37"/>
      <c r="E33" s="37"/>
      <c r="F33" s="27" t="s">
        <v>44</v>
      </c>
      <c r="G33" s="37"/>
      <c r="H33" s="37"/>
      <c r="I33" s="37"/>
      <c r="J33" s="37"/>
      <c r="K33" s="37"/>
      <c r="L33" s="258">
        <v>0</v>
      </c>
      <c r="M33" s="259"/>
      <c r="N33" s="259"/>
      <c r="O33" s="259"/>
      <c r="P33" s="259"/>
      <c r="Q33" s="37"/>
      <c r="R33" s="37"/>
      <c r="S33" s="37"/>
      <c r="T33" s="37"/>
      <c r="U33" s="37"/>
      <c r="V33" s="37"/>
      <c r="W33" s="260">
        <f>ROUND(BD94, 2)</f>
        <v>0</v>
      </c>
      <c r="X33" s="259"/>
      <c r="Y33" s="259"/>
      <c r="Z33" s="259"/>
      <c r="AA33" s="259"/>
      <c r="AB33" s="259"/>
      <c r="AC33" s="259"/>
      <c r="AD33" s="259"/>
      <c r="AE33" s="259"/>
      <c r="AF33" s="37"/>
      <c r="AG33" s="37"/>
      <c r="AH33" s="37"/>
      <c r="AI33" s="37"/>
      <c r="AJ33" s="37"/>
      <c r="AK33" s="260">
        <v>0</v>
      </c>
      <c r="AL33" s="259"/>
      <c r="AM33" s="259"/>
      <c r="AN33" s="259"/>
      <c r="AO33" s="259"/>
      <c r="AP33" s="37"/>
      <c r="AQ33" s="37"/>
      <c r="AR33" s="38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30"/>
    </row>
    <row r="35" spans="1:57" s="2" customFormat="1" ht="25.9" customHeight="1">
      <c r="A35" s="30"/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64" t="s">
        <v>47</v>
      </c>
      <c r="Y35" s="262"/>
      <c r="Z35" s="262"/>
      <c r="AA35" s="262"/>
      <c r="AB35" s="262"/>
      <c r="AC35" s="41"/>
      <c r="AD35" s="41"/>
      <c r="AE35" s="41"/>
      <c r="AF35" s="41"/>
      <c r="AG35" s="41"/>
      <c r="AH35" s="41"/>
      <c r="AI35" s="41"/>
      <c r="AJ35" s="41"/>
      <c r="AK35" s="261">
        <f>SUM(AK26:AK33)</f>
        <v>5577235.04</v>
      </c>
      <c r="AL35" s="262"/>
      <c r="AM35" s="262"/>
      <c r="AN35" s="262"/>
      <c r="AO35" s="263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3"/>
      <c r="C49" s="4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0"/>
      <c r="B60" s="31"/>
      <c r="C60" s="32"/>
      <c r="D60" s="48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50</v>
      </c>
      <c r="AI60" s="34"/>
      <c r="AJ60" s="34"/>
      <c r="AK60" s="34"/>
      <c r="AL60" s="34"/>
      <c r="AM60" s="48" t="s">
        <v>51</v>
      </c>
      <c r="AN60" s="34"/>
      <c r="AO60" s="34"/>
      <c r="AP60" s="32"/>
      <c r="AQ60" s="32"/>
      <c r="AR60" s="35"/>
      <c r="BE60" s="30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0"/>
      <c r="B64" s="31"/>
      <c r="C64" s="32"/>
      <c r="D64" s="45" t="s">
        <v>52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53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0"/>
      <c r="B75" s="31"/>
      <c r="C75" s="32"/>
      <c r="D75" s="48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50</v>
      </c>
      <c r="AI75" s="34"/>
      <c r="AJ75" s="34"/>
      <c r="AK75" s="34"/>
      <c r="AL75" s="34"/>
      <c r="AM75" s="48" t="s">
        <v>51</v>
      </c>
      <c r="AN75" s="34"/>
      <c r="AO75" s="34"/>
      <c r="AP75" s="32"/>
      <c r="AQ75" s="32"/>
      <c r="AR75" s="35"/>
      <c r="BE75" s="30"/>
    </row>
    <row r="76" spans="1:57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91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91" s="2" customFormat="1" ht="24.95" customHeight="1">
      <c r="A82" s="30"/>
      <c r="B82" s="31"/>
      <c r="C82" s="22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1:91" s="4" customFormat="1" ht="12" customHeight="1">
      <c r="B84" s="54"/>
      <c r="C84" s="27" t="s">
        <v>12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021-5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50000000000003" customHeight="1">
      <c r="B85" s="57"/>
      <c r="C85" s="58" t="s">
        <v>14</v>
      </c>
      <c r="D85" s="59"/>
      <c r="E85" s="59"/>
      <c r="F85" s="59"/>
      <c r="G85" s="59"/>
      <c r="H85" s="59"/>
      <c r="I85" s="59"/>
      <c r="J85" s="59"/>
      <c r="K85" s="59"/>
      <c r="L85" s="230" t="str">
        <f>K6</f>
        <v>Obnova a propojení vodovodních řadů v ulici Palackého v Českém Brodě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59"/>
      <c r="AQ85" s="59"/>
      <c r="AR85" s="60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91" s="2" customFormat="1" ht="12" customHeight="1">
      <c r="A87" s="30"/>
      <c r="B87" s="31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Český Brod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2" t="str">
        <f>IF(AN8= "","",AN8)</f>
        <v>19. 11. 2021</v>
      </c>
      <c r="AN87" s="232"/>
      <c r="AO87" s="32"/>
      <c r="AP87" s="32"/>
      <c r="AQ87" s="32"/>
      <c r="AR87" s="35"/>
      <c r="BE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91" s="2" customFormat="1" ht="25.7" customHeight="1">
      <c r="A89" s="30"/>
      <c r="B89" s="31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>Město Český Brod, náměstí Husovo 70, 28201 Český B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3" t="str">
        <f>IF(E17="","",E17)</f>
        <v>LNConsult s.r.o., U hřiště 250, 25083 Škvorec</v>
      </c>
      <c r="AN89" s="234"/>
      <c r="AO89" s="234"/>
      <c r="AP89" s="234"/>
      <c r="AQ89" s="32"/>
      <c r="AR89" s="35"/>
      <c r="AS89" s="235" t="s">
        <v>55</v>
      </c>
      <c r="AT89" s="236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91" s="2" customFormat="1" ht="15.2" customHeight="1">
      <c r="A90" s="30"/>
      <c r="B90" s="31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55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33" t="str">
        <f>IF(E20="","",E20)</f>
        <v xml:space="preserve"> </v>
      </c>
      <c r="AN90" s="234"/>
      <c r="AO90" s="234"/>
      <c r="AP90" s="234"/>
      <c r="AQ90" s="32"/>
      <c r="AR90" s="35"/>
      <c r="AS90" s="237"/>
      <c r="AT90" s="238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39"/>
      <c r="AT91" s="240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91" s="2" customFormat="1" ht="29.25" customHeight="1">
      <c r="A92" s="30"/>
      <c r="B92" s="31"/>
      <c r="C92" s="241" t="s">
        <v>56</v>
      </c>
      <c r="D92" s="242"/>
      <c r="E92" s="242"/>
      <c r="F92" s="242"/>
      <c r="G92" s="242"/>
      <c r="H92" s="69"/>
      <c r="I92" s="243" t="s">
        <v>57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5" t="s">
        <v>58</v>
      </c>
      <c r="AH92" s="242"/>
      <c r="AI92" s="242"/>
      <c r="AJ92" s="242"/>
      <c r="AK92" s="242"/>
      <c r="AL92" s="242"/>
      <c r="AM92" s="242"/>
      <c r="AN92" s="243" t="s">
        <v>59</v>
      </c>
      <c r="AO92" s="242"/>
      <c r="AP92" s="244"/>
      <c r="AQ92" s="70" t="s">
        <v>60</v>
      </c>
      <c r="AR92" s="35"/>
      <c r="AS92" s="71" t="s">
        <v>61</v>
      </c>
      <c r="AT92" s="72" t="s">
        <v>62</v>
      </c>
      <c r="AU92" s="72" t="s">
        <v>63</v>
      </c>
      <c r="AV92" s="72" t="s">
        <v>64</v>
      </c>
      <c r="AW92" s="72" t="s">
        <v>65</v>
      </c>
      <c r="AX92" s="72" t="s">
        <v>66</v>
      </c>
      <c r="AY92" s="72" t="s">
        <v>67</v>
      </c>
      <c r="AZ92" s="72" t="s">
        <v>68</v>
      </c>
      <c r="BA92" s="72" t="s">
        <v>69</v>
      </c>
      <c r="BB92" s="72" t="s">
        <v>70</v>
      </c>
      <c r="BC92" s="72" t="s">
        <v>71</v>
      </c>
      <c r="BD92" s="73" t="s">
        <v>72</v>
      </c>
      <c r="BE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1:91" s="6" customFormat="1" ht="32.450000000000003" customHeight="1">
      <c r="B94" s="77"/>
      <c r="C94" s="78" t="s">
        <v>73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49">
        <f>ROUND(SUM(AG95:AG103),2)</f>
        <v>4609285.16</v>
      </c>
      <c r="AH94" s="249"/>
      <c r="AI94" s="249"/>
      <c r="AJ94" s="249"/>
      <c r="AK94" s="249"/>
      <c r="AL94" s="249"/>
      <c r="AM94" s="249"/>
      <c r="AN94" s="250">
        <f t="shared" ref="AN94:AN103" si="0">SUM(AG94,AT94)</f>
        <v>5577235.04</v>
      </c>
      <c r="AO94" s="250"/>
      <c r="AP94" s="250"/>
      <c r="AQ94" s="81" t="s">
        <v>1</v>
      </c>
      <c r="AR94" s="82"/>
      <c r="AS94" s="83">
        <f>ROUND(SUM(AS95:AS103),2)</f>
        <v>0</v>
      </c>
      <c r="AT94" s="84">
        <f t="shared" ref="AT94:AT103" si="1">ROUND(SUM(AV94:AW94),2)</f>
        <v>967949.88</v>
      </c>
      <c r="AU94" s="85">
        <f>ROUND(SUM(AU95:AU103),5)</f>
        <v>4654.6209799999997</v>
      </c>
      <c r="AV94" s="84">
        <f>ROUND(AZ94*L29,2)</f>
        <v>967949.88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ROUND(SUM(AZ95:AZ103),2)</f>
        <v>4609285.16</v>
      </c>
      <c r="BA94" s="84">
        <f>ROUND(SUM(BA95:BA103),2)</f>
        <v>0</v>
      </c>
      <c r="BB94" s="84">
        <f>ROUND(SUM(BB95:BB103),2)</f>
        <v>0</v>
      </c>
      <c r="BC94" s="84">
        <f>ROUND(SUM(BC95:BC103),2)</f>
        <v>0</v>
      </c>
      <c r="BD94" s="86">
        <f>ROUND(SUM(BD95:BD103),2)</f>
        <v>0</v>
      </c>
      <c r="BS94" s="87" t="s">
        <v>74</v>
      </c>
      <c r="BT94" s="87" t="s">
        <v>75</v>
      </c>
      <c r="BU94" s="88" t="s">
        <v>76</v>
      </c>
      <c r="BV94" s="87" t="s">
        <v>77</v>
      </c>
      <c r="BW94" s="87" t="s">
        <v>5</v>
      </c>
      <c r="BX94" s="87" t="s">
        <v>78</v>
      </c>
      <c r="CL94" s="87" t="s">
        <v>1</v>
      </c>
    </row>
    <row r="95" spans="1:91" s="7" customFormat="1" ht="16.5" customHeight="1">
      <c r="A95" s="89" t="s">
        <v>79</v>
      </c>
      <c r="B95" s="90"/>
      <c r="C95" s="91"/>
      <c r="D95" s="248" t="s">
        <v>80</v>
      </c>
      <c r="E95" s="248"/>
      <c r="F95" s="248"/>
      <c r="G95" s="248"/>
      <c r="H95" s="248"/>
      <c r="I95" s="92"/>
      <c r="J95" s="248" t="s">
        <v>81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'SO 000 - VRN'!J30</f>
        <v>25000</v>
      </c>
      <c r="AH95" s="247"/>
      <c r="AI95" s="247"/>
      <c r="AJ95" s="247"/>
      <c r="AK95" s="247"/>
      <c r="AL95" s="247"/>
      <c r="AM95" s="247"/>
      <c r="AN95" s="246">
        <f t="shared" si="0"/>
        <v>30250</v>
      </c>
      <c r="AO95" s="247"/>
      <c r="AP95" s="247"/>
      <c r="AQ95" s="93" t="s">
        <v>82</v>
      </c>
      <c r="AR95" s="94"/>
      <c r="AS95" s="95">
        <v>0</v>
      </c>
      <c r="AT95" s="96">
        <f t="shared" si="1"/>
        <v>5250</v>
      </c>
      <c r="AU95" s="97">
        <f>'SO 000 - VRN'!P117</f>
        <v>0</v>
      </c>
      <c r="AV95" s="96">
        <f>'SO 000 - VRN'!J33</f>
        <v>5250</v>
      </c>
      <c r="AW95" s="96">
        <f>'SO 000 - VRN'!J34</f>
        <v>0</v>
      </c>
      <c r="AX95" s="96">
        <f>'SO 000 - VRN'!J35</f>
        <v>0</v>
      </c>
      <c r="AY95" s="96">
        <f>'SO 000 - VRN'!J36</f>
        <v>0</v>
      </c>
      <c r="AZ95" s="96">
        <f>'SO 000 - VRN'!F33</f>
        <v>25000</v>
      </c>
      <c r="BA95" s="96">
        <f>'SO 000 - VRN'!F34</f>
        <v>0</v>
      </c>
      <c r="BB95" s="96">
        <f>'SO 000 - VRN'!F35</f>
        <v>0</v>
      </c>
      <c r="BC95" s="96">
        <f>'SO 000 - VRN'!F36</f>
        <v>0</v>
      </c>
      <c r="BD95" s="98">
        <f>'SO 000 - VRN'!F37</f>
        <v>0</v>
      </c>
      <c r="BT95" s="99" t="s">
        <v>83</v>
      </c>
      <c r="BV95" s="99" t="s">
        <v>77</v>
      </c>
      <c r="BW95" s="99" t="s">
        <v>84</v>
      </c>
      <c r="BX95" s="99" t="s">
        <v>5</v>
      </c>
      <c r="CL95" s="99" t="s">
        <v>1</v>
      </c>
      <c r="CM95" s="99" t="s">
        <v>85</v>
      </c>
    </row>
    <row r="96" spans="1:91" s="7" customFormat="1" ht="16.5" customHeight="1">
      <c r="A96" s="89" t="s">
        <v>79</v>
      </c>
      <c r="B96" s="90"/>
      <c r="C96" s="91"/>
      <c r="D96" s="248" t="s">
        <v>86</v>
      </c>
      <c r="E96" s="248"/>
      <c r="F96" s="248"/>
      <c r="G96" s="248"/>
      <c r="H96" s="248"/>
      <c r="I96" s="92"/>
      <c r="J96" s="248" t="s">
        <v>87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6">
        <f>'SO101 - Komunikace'!J30</f>
        <v>752816.06</v>
      </c>
      <c r="AH96" s="247"/>
      <c r="AI96" s="247"/>
      <c r="AJ96" s="247"/>
      <c r="AK96" s="247"/>
      <c r="AL96" s="247"/>
      <c r="AM96" s="247"/>
      <c r="AN96" s="246">
        <f t="shared" si="0"/>
        <v>910907.43</v>
      </c>
      <c r="AO96" s="247"/>
      <c r="AP96" s="247"/>
      <c r="AQ96" s="93" t="s">
        <v>82</v>
      </c>
      <c r="AR96" s="94"/>
      <c r="AS96" s="95">
        <v>0</v>
      </c>
      <c r="AT96" s="96">
        <f t="shared" si="1"/>
        <v>158091.37</v>
      </c>
      <c r="AU96" s="97">
        <f>'SO101 - Komunikace'!P123</f>
        <v>654.18502200000012</v>
      </c>
      <c r="AV96" s="96">
        <f>'SO101 - Komunikace'!J33</f>
        <v>158091.37</v>
      </c>
      <c r="AW96" s="96">
        <f>'SO101 - Komunikace'!J34</f>
        <v>0</v>
      </c>
      <c r="AX96" s="96">
        <f>'SO101 - Komunikace'!J35</f>
        <v>0</v>
      </c>
      <c r="AY96" s="96">
        <f>'SO101 - Komunikace'!J36</f>
        <v>0</v>
      </c>
      <c r="AZ96" s="96">
        <f>'SO101 - Komunikace'!F33</f>
        <v>752816.06</v>
      </c>
      <c r="BA96" s="96">
        <f>'SO101 - Komunikace'!F34</f>
        <v>0</v>
      </c>
      <c r="BB96" s="96">
        <f>'SO101 - Komunikace'!F35</f>
        <v>0</v>
      </c>
      <c r="BC96" s="96">
        <f>'SO101 - Komunikace'!F36</f>
        <v>0</v>
      </c>
      <c r="BD96" s="98">
        <f>'SO101 - Komunikace'!F37</f>
        <v>0</v>
      </c>
      <c r="BT96" s="99" t="s">
        <v>83</v>
      </c>
      <c r="BV96" s="99" t="s">
        <v>77</v>
      </c>
      <c r="BW96" s="99" t="s">
        <v>88</v>
      </c>
      <c r="BX96" s="99" t="s">
        <v>5</v>
      </c>
      <c r="CL96" s="99" t="s">
        <v>1</v>
      </c>
      <c r="CM96" s="99" t="s">
        <v>85</v>
      </c>
    </row>
    <row r="97" spans="1:91" s="7" customFormat="1" ht="16.5" customHeight="1">
      <c r="A97" s="89" t="s">
        <v>79</v>
      </c>
      <c r="B97" s="90"/>
      <c r="C97" s="91"/>
      <c r="D97" s="248" t="s">
        <v>89</v>
      </c>
      <c r="E97" s="248"/>
      <c r="F97" s="248"/>
      <c r="G97" s="248"/>
      <c r="H97" s="248"/>
      <c r="I97" s="92"/>
      <c r="J97" s="248" t="s">
        <v>90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6">
        <f>'SO301 - Vodovodní řad V1 ...'!J30</f>
        <v>827438.24</v>
      </c>
      <c r="AH97" s="247"/>
      <c r="AI97" s="247"/>
      <c r="AJ97" s="247"/>
      <c r="AK97" s="247"/>
      <c r="AL97" s="247"/>
      <c r="AM97" s="247"/>
      <c r="AN97" s="246">
        <f t="shared" si="0"/>
        <v>1001200.27</v>
      </c>
      <c r="AO97" s="247"/>
      <c r="AP97" s="247"/>
      <c r="AQ97" s="93" t="s">
        <v>82</v>
      </c>
      <c r="AR97" s="94"/>
      <c r="AS97" s="95">
        <v>0</v>
      </c>
      <c r="AT97" s="96">
        <f t="shared" si="1"/>
        <v>173762.03</v>
      </c>
      <c r="AU97" s="97">
        <f>'SO301 - Vodovodní řad V1 ...'!P122</f>
        <v>780.39618999999993</v>
      </c>
      <c r="AV97" s="96">
        <f>'SO301 - Vodovodní řad V1 ...'!J33</f>
        <v>173762.03</v>
      </c>
      <c r="AW97" s="96">
        <f>'SO301 - Vodovodní řad V1 ...'!J34</f>
        <v>0</v>
      </c>
      <c r="AX97" s="96">
        <f>'SO301 - Vodovodní řad V1 ...'!J35</f>
        <v>0</v>
      </c>
      <c r="AY97" s="96">
        <f>'SO301 - Vodovodní řad V1 ...'!J36</f>
        <v>0</v>
      </c>
      <c r="AZ97" s="96">
        <f>'SO301 - Vodovodní řad V1 ...'!F33</f>
        <v>827438.24</v>
      </c>
      <c r="BA97" s="96">
        <f>'SO301 - Vodovodní řad V1 ...'!F34</f>
        <v>0</v>
      </c>
      <c r="BB97" s="96">
        <f>'SO301 - Vodovodní řad V1 ...'!F35</f>
        <v>0</v>
      </c>
      <c r="BC97" s="96">
        <f>'SO301 - Vodovodní řad V1 ...'!F36</f>
        <v>0</v>
      </c>
      <c r="BD97" s="98">
        <f>'SO301 - Vodovodní řad V1 ...'!F37</f>
        <v>0</v>
      </c>
      <c r="BT97" s="99" t="s">
        <v>83</v>
      </c>
      <c r="BV97" s="99" t="s">
        <v>77</v>
      </c>
      <c r="BW97" s="99" t="s">
        <v>91</v>
      </c>
      <c r="BX97" s="99" t="s">
        <v>5</v>
      </c>
      <c r="CL97" s="99" t="s">
        <v>1</v>
      </c>
      <c r="CM97" s="99" t="s">
        <v>85</v>
      </c>
    </row>
    <row r="98" spans="1:91" s="7" customFormat="1" ht="16.5" customHeight="1">
      <c r="A98" s="89" t="s">
        <v>79</v>
      </c>
      <c r="B98" s="90"/>
      <c r="C98" s="91"/>
      <c r="D98" s="248" t="s">
        <v>92</v>
      </c>
      <c r="E98" s="248"/>
      <c r="F98" s="248"/>
      <c r="G98" s="248"/>
      <c r="H98" s="248"/>
      <c r="I98" s="92"/>
      <c r="J98" s="248" t="s">
        <v>93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6">
        <f>'SO302 - Vodovodní řad V1 ...'!J30</f>
        <v>1210735.32</v>
      </c>
      <c r="AH98" s="247"/>
      <c r="AI98" s="247"/>
      <c r="AJ98" s="247"/>
      <c r="AK98" s="247"/>
      <c r="AL98" s="247"/>
      <c r="AM98" s="247"/>
      <c r="AN98" s="246">
        <f t="shared" si="0"/>
        <v>1464989.74</v>
      </c>
      <c r="AO98" s="247"/>
      <c r="AP98" s="247"/>
      <c r="AQ98" s="93" t="s">
        <v>82</v>
      </c>
      <c r="AR98" s="94"/>
      <c r="AS98" s="95">
        <v>0</v>
      </c>
      <c r="AT98" s="96">
        <f t="shared" si="1"/>
        <v>254254.42</v>
      </c>
      <c r="AU98" s="97">
        <f>'SO302 - Vodovodní řad V1 ...'!P122</f>
        <v>1114.025615</v>
      </c>
      <c r="AV98" s="96">
        <f>'SO302 - Vodovodní řad V1 ...'!J33</f>
        <v>254254.42</v>
      </c>
      <c r="AW98" s="96">
        <f>'SO302 - Vodovodní řad V1 ...'!J34</f>
        <v>0</v>
      </c>
      <c r="AX98" s="96">
        <f>'SO302 - Vodovodní řad V1 ...'!J35</f>
        <v>0</v>
      </c>
      <c r="AY98" s="96">
        <f>'SO302 - Vodovodní řad V1 ...'!J36</f>
        <v>0</v>
      </c>
      <c r="AZ98" s="96">
        <f>'SO302 - Vodovodní řad V1 ...'!F33</f>
        <v>1210735.32</v>
      </c>
      <c r="BA98" s="96">
        <f>'SO302 - Vodovodní řad V1 ...'!F34</f>
        <v>0</v>
      </c>
      <c r="BB98" s="96">
        <f>'SO302 - Vodovodní řad V1 ...'!F35</f>
        <v>0</v>
      </c>
      <c r="BC98" s="96">
        <f>'SO302 - Vodovodní řad V1 ...'!F36</f>
        <v>0</v>
      </c>
      <c r="BD98" s="98">
        <f>'SO302 - Vodovodní řad V1 ...'!F37</f>
        <v>0</v>
      </c>
      <c r="BT98" s="99" t="s">
        <v>83</v>
      </c>
      <c r="BV98" s="99" t="s">
        <v>77</v>
      </c>
      <c r="BW98" s="99" t="s">
        <v>94</v>
      </c>
      <c r="BX98" s="99" t="s">
        <v>5</v>
      </c>
      <c r="CL98" s="99" t="s">
        <v>1</v>
      </c>
      <c r="CM98" s="99" t="s">
        <v>85</v>
      </c>
    </row>
    <row r="99" spans="1:91" s="7" customFormat="1" ht="16.5" customHeight="1">
      <c r="A99" s="89" t="s">
        <v>79</v>
      </c>
      <c r="B99" s="90"/>
      <c r="C99" s="91"/>
      <c r="D99" s="248" t="s">
        <v>95</v>
      </c>
      <c r="E99" s="248"/>
      <c r="F99" s="248"/>
      <c r="G99" s="248"/>
      <c r="H99" s="248"/>
      <c r="I99" s="92"/>
      <c r="J99" s="248" t="s">
        <v>96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6">
        <f>'SO303 - Vodovodní řad V2'!J30</f>
        <v>796045.27</v>
      </c>
      <c r="AH99" s="247"/>
      <c r="AI99" s="247"/>
      <c r="AJ99" s="247"/>
      <c r="AK99" s="247"/>
      <c r="AL99" s="247"/>
      <c r="AM99" s="247"/>
      <c r="AN99" s="246">
        <f t="shared" si="0"/>
        <v>963214.78</v>
      </c>
      <c r="AO99" s="247"/>
      <c r="AP99" s="247"/>
      <c r="AQ99" s="93" t="s">
        <v>82</v>
      </c>
      <c r="AR99" s="94"/>
      <c r="AS99" s="95">
        <v>0</v>
      </c>
      <c r="AT99" s="96">
        <f t="shared" si="1"/>
        <v>167169.51</v>
      </c>
      <c r="AU99" s="97">
        <f>'SO303 - Vodovodní řad V2'!P122</f>
        <v>516.30091300000004</v>
      </c>
      <c r="AV99" s="96">
        <f>'SO303 - Vodovodní řad V2'!J33</f>
        <v>167169.51</v>
      </c>
      <c r="AW99" s="96">
        <f>'SO303 - Vodovodní řad V2'!J34</f>
        <v>0</v>
      </c>
      <c r="AX99" s="96">
        <f>'SO303 - Vodovodní řad V2'!J35</f>
        <v>0</v>
      </c>
      <c r="AY99" s="96">
        <f>'SO303 - Vodovodní řad V2'!J36</f>
        <v>0</v>
      </c>
      <c r="AZ99" s="96">
        <f>'SO303 - Vodovodní řad V2'!F33</f>
        <v>796045.27</v>
      </c>
      <c r="BA99" s="96">
        <f>'SO303 - Vodovodní řad V2'!F34</f>
        <v>0</v>
      </c>
      <c r="BB99" s="96">
        <f>'SO303 - Vodovodní řad V2'!F35</f>
        <v>0</v>
      </c>
      <c r="BC99" s="96">
        <f>'SO303 - Vodovodní řad V2'!F36</f>
        <v>0</v>
      </c>
      <c r="BD99" s="98">
        <f>'SO303 - Vodovodní řad V2'!F37</f>
        <v>0</v>
      </c>
      <c r="BT99" s="99" t="s">
        <v>83</v>
      </c>
      <c r="BV99" s="99" t="s">
        <v>77</v>
      </c>
      <c r="BW99" s="99" t="s">
        <v>97</v>
      </c>
      <c r="BX99" s="99" t="s">
        <v>5</v>
      </c>
      <c r="CL99" s="99" t="s">
        <v>1</v>
      </c>
      <c r="CM99" s="99" t="s">
        <v>85</v>
      </c>
    </row>
    <row r="100" spans="1:91" s="7" customFormat="1" ht="16.5" customHeight="1">
      <c r="A100" s="89" t="s">
        <v>79</v>
      </c>
      <c r="B100" s="90"/>
      <c r="C100" s="91"/>
      <c r="D100" s="248" t="s">
        <v>98</v>
      </c>
      <c r="E100" s="248"/>
      <c r="F100" s="248"/>
      <c r="G100" s="248"/>
      <c r="H100" s="248"/>
      <c r="I100" s="92"/>
      <c r="J100" s="248" t="s">
        <v>99</v>
      </c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6">
        <f>'SO304 - Vodovodní přípojk...'!J30</f>
        <v>41516.080000000002</v>
      </c>
      <c r="AH100" s="247"/>
      <c r="AI100" s="247"/>
      <c r="AJ100" s="247"/>
      <c r="AK100" s="247"/>
      <c r="AL100" s="247"/>
      <c r="AM100" s="247"/>
      <c r="AN100" s="246">
        <f t="shared" si="0"/>
        <v>50234.46</v>
      </c>
      <c r="AO100" s="247"/>
      <c r="AP100" s="247"/>
      <c r="AQ100" s="93" t="s">
        <v>82</v>
      </c>
      <c r="AR100" s="94"/>
      <c r="AS100" s="95">
        <v>0</v>
      </c>
      <c r="AT100" s="96">
        <f t="shared" si="1"/>
        <v>8718.3799999999992</v>
      </c>
      <c r="AU100" s="97">
        <f>'SO304 - Vodovodní přípojk...'!P123</f>
        <v>48.640807999999993</v>
      </c>
      <c r="AV100" s="96">
        <f>'SO304 - Vodovodní přípojk...'!J33</f>
        <v>8718.3799999999992</v>
      </c>
      <c r="AW100" s="96">
        <f>'SO304 - Vodovodní přípojk...'!J34</f>
        <v>0</v>
      </c>
      <c r="AX100" s="96">
        <f>'SO304 - Vodovodní přípojk...'!J35</f>
        <v>0</v>
      </c>
      <c r="AY100" s="96">
        <f>'SO304 - Vodovodní přípojk...'!J36</f>
        <v>0</v>
      </c>
      <c r="AZ100" s="96">
        <f>'SO304 - Vodovodní přípojk...'!F33</f>
        <v>41516.080000000002</v>
      </c>
      <c r="BA100" s="96">
        <f>'SO304 - Vodovodní přípojk...'!F34</f>
        <v>0</v>
      </c>
      <c r="BB100" s="96">
        <f>'SO304 - Vodovodní přípojk...'!F35</f>
        <v>0</v>
      </c>
      <c r="BC100" s="96">
        <f>'SO304 - Vodovodní přípojk...'!F36</f>
        <v>0</v>
      </c>
      <c r="BD100" s="98">
        <f>'SO304 - Vodovodní přípojk...'!F37</f>
        <v>0</v>
      </c>
      <c r="BT100" s="99" t="s">
        <v>83</v>
      </c>
      <c r="BV100" s="99" t="s">
        <v>77</v>
      </c>
      <c r="BW100" s="99" t="s">
        <v>100</v>
      </c>
      <c r="BX100" s="99" t="s">
        <v>5</v>
      </c>
      <c r="CL100" s="99" t="s">
        <v>1</v>
      </c>
      <c r="CM100" s="99" t="s">
        <v>85</v>
      </c>
    </row>
    <row r="101" spans="1:91" s="7" customFormat="1" ht="16.5" customHeight="1">
      <c r="A101" s="89" t="s">
        <v>79</v>
      </c>
      <c r="B101" s="90"/>
      <c r="C101" s="91"/>
      <c r="D101" s="248" t="s">
        <v>101</v>
      </c>
      <c r="E101" s="248"/>
      <c r="F101" s="248"/>
      <c r="G101" s="248"/>
      <c r="H101" s="248"/>
      <c r="I101" s="92"/>
      <c r="J101" s="248" t="s">
        <v>102</v>
      </c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6">
        <f>'SO305 - Vodovodní přípojk...'!J30</f>
        <v>157209.63</v>
      </c>
      <c r="AH101" s="247"/>
      <c r="AI101" s="247"/>
      <c r="AJ101" s="247"/>
      <c r="AK101" s="247"/>
      <c r="AL101" s="247"/>
      <c r="AM101" s="247"/>
      <c r="AN101" s="246">
        <f t="shared" si="0"/>
        <v>190223.65</v>
      </c>
      <c r="AO101" s="247"/>
      <c r="AP101" s="247"/>
      <c r="AQ101" s="93" t="s">
        <v>82</v>
      </c>
      <c r="AR101" s="94"/>
      <c r="AS101" s="95">
        <v>0</v>
      </c>
      <c r="AT101" s="96">
        <f t="shared" si="1"/>
        <v>33014.019999999997</v>
      </c>
      <c r="AU101" s="97">
        <f>'SO305 - Vodovodní přípojk...'!P123</f>
        <v>213.83737199999996</v>
      </c>
      <c r="AV101" s="96">
        <f>'SO305 - Vodovodní přípojk...'!J33</f>
        <v>33014.019999999997</v>
      </c>
      <c r="AW101" s="96">
        <f>'SO305 - Vodovodní přípojk...'!J34</f>
        <v>0</v>
      </c>
      <c r="AX101" s="96">
        <f>'SO305 - Vodovodní přípojk...'!J35</f>
        <v>0</v>
      </c>
      <c r="AY101" s="96">
        <f>'SO305 - Vodovodní přípojk...'!J36</f>
        <v>0</v>
      </c>
      <c r="AZ101" s="96">
        <f>'SO305 - Vodovodní přípojk...'!F33</f>
        <v>157209.63</v>
      </c>
      <c r="BA101" s="96">
        <f>'SO305 - Vodovodní přípojk...'!F34</f>
        <v>0</v>
      </c>
      <c r="BB101" s="96">
        <f>'SO305 - Vodovodní přípojk...'!F35</f>
        <v>0</v>
      </c>
      <c r="BC101" s="96">
        <f>'SO305 - Vodovodní přípojk...'!F36</f>
        <v>0</v>
      </c>
      <c r="BD101" s="98">
        <f>'SO305 - Vodovodní přípojk...'!F37</f>
        <v>0</v>
      </c>
      <c r="BT101" s="99" t="s">
        <v>83</v>
      </c>
      <c r="BV101" s="99" t="s">
        <v>77</v>
      </c>
      <c r="BW101" s="99" t="s">
        <v>103</v>
      </c>
      <c r="BX101" s="99" t="s">
        <v>5</v>
      </c>
      <c r="CL101" s="99" t="s">
        <v>1</v>
      </c>
      <c r="CM101" s="99" t="s">
        <v>85</v>
      </c>
    </row>
    <row r="102" spans="1:91" s="7" customFormat="1" ht="16.5" customHeight="1">
      <c r="A102" s="89" t="s">
        <v>79</v>
      </c>
      <c r="B102" s="90"/>
      <c r="C102" s="91"/>
      <c r="D102" s="248" t="s">
        <v>104</v>
      </c>
      <c r="E102" s="248"/>
      <c r="F102" s="248"/>
      <c r="G102" s="248"/>
      <c r="H102" s="248"/>
      <c r="I102" s="92"/>
      <c r="J102" s="248" t="s">
        <v>105</v>
      </c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6">
        <f>'SO306 - Spojná kanalizačn...'!J30</f>
        <v>309115.8</v>
      </c>
      <c r="AH102" s="247"/>
      <c r="AI102" s="247"/>
      <c r="AJ102" s="247"/>
      <c r="AK102" s="247"/>
      <c r="AL102" s="247"/>
      <c r="AM102" s="247"/>
      <c r="AN102" s="246">
        <f t="shared" si="0"/>
        <v>374030.12</v>
      </c>
      <c r="AO102" s="247"/>
      <c r="AP102" s="247"/>
      <c r="AQ102" s="93" t="s">
        <v>82</v>
      </c>
      <c r="AR102" s="94"/>
      <c r="AS102" s="95">
        <v>0</v>
      </c>
      <c r="AT102" s="96">
        <f t="shared" si="1"/>
        <v>64914.32</v>
      </c>
      <c r="AU102" s="97">
        <f>'SO306 - Spojná kanalizačn...'!P125</f>
        <v>594.15923999999995</v>
      </c>
      <c r="AV102" s="96">
        <f>'SO306 - Spojná kanalizačn...'!J33</f>
        <v>64914.32</v>
      </c>
      <c r="AW102" s="96">
        <f>'SO306 - Spojná kanalizačn...'!J34</f>
        <v>0</v>
      </c>
      <c r="AX102" s="96">
        <f>'SO306 - Spojná kanalizačn...'!J35</f>
        <v>0</v>
      </c>
      <c r="AY102" s="96">
        <f>'SO306 - Spojná kanalizačn...'!J36</f>
        <v>0</v>
      </c>
      <c r="AZ102" s="96">
        <f>'SO306 - Spojná kanalizačn...'!F33</f>
        <v>309115.8</v>
      </c>
      <c r="BA102" s="96">
        <f>'SO306 - Spojná kanalizačn...'!F34</f>
        <v>0</v>
      </c>
      <c r="BB102" s="96">
        <f>'SO306 - Spojná kanalizačn...'!F35</f>
        <v>0</v>
      </c>
      <c r="BC102" s="96">
        <f>'SO306 - Spojná kanalizačn...'!F36</f>
        <v>0</v>
      </c>
      <c r="BD102" s="98">
        <f>'SO306 - Spojná kanalizačn...'!F37</f>
        <v>0</v>
      </c>
      <c r="BT102" s="99" t="s">
        <v>83</v>
      </c>
      <c r="BV102" s="99" t="s">
        <v>77</v>
      </c>
      <c r="BW102" s="99" t="s">
        <v>106</v>
      </c>
      <c r="BX102" s="99" t="s">
        <v>5</v>
      </c>
      <c r="CL102" s="99" t="s">
        <v>1</v>
      </c>
      <c r="CM102" s="99" t="s">
        <v>85</v>
      </c>
    </row>
    <row r="103" spans="1:91" s="7" customFormat="1" ht="16.5" customHeight="1">
      <c r="A103" s="89" t="s">
        <v>79</v>
      </c>
      <c r="B103" s="90"/>
      <c r="C103" s="91"/>
      <c r="D103" s="248" t="s">
        <v>107</v>
      </c>
      <c r="E103" s="248"/>
      <c r="F103" s="248"/>
      <c r="G103" s="248"/>
      <c r="H103" s="248"/>
      <c r="I103" s="92"/>
      <c r="J103" s="248" t="s">
        <v>108</v>
      </c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6">
        <f>'SO307 - Oprava kanalizačn...'!J30</f>
        <v>489408.76</v>
      </c>
      <c r="AH103" s="247"/>
      <c r="AI103" s="247"/>
      <c r="AJ103" s="247"/>
      <c r="AK103" s="247"/>
      <c r="AL103" s="247"/>
      <c r="AM103" s="247"/>
      <c r="AN103" s="246">
        <f t="shared" si="0"/>
        <v>592184.6</v>
      </c>
      <c r="AO103" s="247"/>
      <c r="AP103" s="247"/>
      <c r="AQ103" s="93" t="s">
        <v>82</v>
      </c>
      <c r="AR103" s="94"/>
      <c r="AS103" s="100">
        <v>0</v>
      </c>
      <c r="AT103" s="101">
        <f t="shared" si="1"/>
        <v>102775.84</v>
      </c>
      <c r="AU103" s="102">
        <f>'SO307 - Oprava kanalizačn...'!P124</f>
        <v>733.07582100000013</v>
      </c>
      <c r="AV103" s="101">
        <f>'SO307 - Oprava kanalizačn...'!J33</f>
        <v>102775.84</v>
      </c>
      <c r="AW103" s="101">
        <f>'SO307 - Oprava kanalizačn...'!J34</f>
        <v>0</v>
      </c>
      <c r="AX103" s="101">
        <f>'SO307 - Oprava kanalizačn...'!J35</f>
        <v>0</v>
      </c>
      <c r="AY103" s="101">
        <f>'SO307 - Oprava kanalizačn...'!J36</f>
        <v>0</v>
      </c>
      <c r="AZ103" s="101">
        <f>'SO307 - Oprava kanalizačn...'!F33</f>
        <v>489408.76</v>
      </c>
      <c r="BA103" s="101">
        <f>'SO307 - Oprava kanalizačn...'!F34</f>
        <v>0</v>
      </c>
      <c r="BB103" s="101">
        <f>'SO307 - Oprava kanalizačn...'!F35</f>
        <v>0</v>
      </c>
      <c r="BC103" s="101">
        <f>'SO307 - Oprava kanalizačn...'!F36</f>
        <v>0</v>
      </c>
      <c r="BD103" s="103">
        <f>'SO307 - Oprava kanalizačn...'!F37</f>
        <v>0</v>
      </c>
      <c r="BT103" s="99" t="s">
        <v>83</v>
      </c>
      <c r="BV103" s="99" t="s">
        <v>77</v>
      </c>
      <c r="BW103" s="99" t="s">
        <v>109</v>
      </c>
      <c r="BX103" s="99" t="s">
        <v>5</v>
      </c>
      <c r="CL103" s="99" t="s">
        <v>1</v>
      </c>
      <c r="CM103" s="99" t="s">
        <v>85</v>
      </c>
    </row>
    <row r="104" spans="1:91" s="2" customFormat="1" ht="30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5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91" s="2" customFormat="1" ht="6.95" customHeight="1">
      <c r="A105" s="3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35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</sheetData>
  <sheetProtection algorithmName="SHA-512" hashValue="gJLUlz/q3G7Y43B/FRbZXIOcfIYpq0ZnenHETHKxXZPixEusZ2Vc6H1vY1E8TlFCY93HZQHFOtzwPlxXdKeyCg==" saltValue="rj4R7dTEWCO5q8XupfdTg7UnuYQgyGqCC9Glz6mMlUmCNnZgguNdEoXDAqJjSeqj6sGz+sRbFayQ0Wg6OU76rw==" spinCount="100000" sheet="1" objects="1" scenarios="1" formatColumns="0" formatRows="0"/>
  <mergeCells count="7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00 - VRN'!C2" display="/"/>
    <hyperlink ref="A96" location="'SO101 - Komunikace'!C2" display="/"/>
    <hyperlink ref="A97" location="'SO301 - Vodovodní řad V1 ...'!C2" display="/"/>
    <hyperlink ref="A98" location="'SO302 - Vodovodní řad V1 ...'!C2" display="/"/>
    <hyperlink ref="A99" location="'SO303 - Vodovodní řad V2'!C2" display="/"/>
    <hyperlink ref="A100" location="'SO304 - Vodovodní přípojk...'!C2" display="/"/>
    <hyperlink ref="A101" location="'SO305 - Vodovodní přípojk...'!C2" display="/"/>
    <hyperlink ref="A102" location="'SO306 - Spojná kanalizačn...'!C2" display="/"/>
    <hyperlink ref="A103" location="'SO307 - Oprava kanalizačn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109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1126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ROUND(J124, 2)</f>
        <v>489408.76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ROUND((SUM(BE124:BE303)),  2)</f>
        <v>489408.76</v>
      </c>
      <c r="G33" s="30"/>
      <c r="H33" s="30"/>
      <c r="I33" s="120">
        <v>0.21</v>
      </c>
      <c r="J33" s="119">
        <f>ROUND(((SUM(BE124:BE303))*I33),  2)</f>
        <v>102775.84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ROUND((SUM(BF124:BF303)),  2)</f>
        <v>0</v>
      </c>
      <c r="G34" s="30"/>
      <c r="H34" s="30"/>
      <c r="I34" s="120">
        <v>0.15</v>
      </c>
      <c r="J34" s="119">
        <f>ROUND(((SUM(BF124:BF303))*I34),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ROUND((SUM(BG124:BG303)),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ROUND((SUM(BH124:BH303)),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ROUND((SUM(BI124:BI303)),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592184.6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SO307 - Oprava kanalizační přípojky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J124</f>
        <v>489408.76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J125</f>
        <v>489408.76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J126</f>
        <v>208313.02000000002</v>
      </c>
      <c r="K98" s="194"/>
      <c r="L98" s="198"/>
    </row>
    <row r="99" spans="1:31" s="12" customFormat="1" ht="19.899999999999999" customHeight="1">
      <c r="B99" s="193"/>
      <c r="C99" s="194"/>
      <c r="D99" s="195" t="s">
        <v>972</v>
      </c>
      <c r="E99" s="196"/>
      <c r="F99" s="196"/>
      <c r="G99" s="196"/>
      <c r="H99" s="196"/>
      <c r="I99" s="196"/>
      <c r="J99" s="197">
        <f>J189</f>
        <v>49458.87</v>
      </c>
      <c r="K99" s="194"/>
      <c r="L99" s="198"/>
    </row>
    <row r="100" spans="1:31" s="12" customFormat="1" ht="19.899999999999999" customHeight="1">
      <c r="B100" s="193"/>
      <c r="C100" s="194"/>
      <c r="D100" s="195" t="s">
        <v>455</v>
      </c>
      <c r="E100" s="196"/>
      <c r="F100" s="196"/>
      <c r="G100" s="196"/>
      <c r="H100" s="196"/>
      <c r="I100" s="196"/>
      <c r="J100" s="197">
        <f>J199</f>
        <v>6410.41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180</v>
      </c>
      <c r="E101" s="196"/>
      <c r="F101" s="196"/>
      <c r="G101" s="196"/>
      <c r="H101" s="196"/>
      <c r="I101" s="196"/>
      <c r="J101" s="197">
        <f>J203</f>
        <v>189447.17999999996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181</v>
      </c>
      <c r="E102" s="196"/>
      <c r="F102" s="196"/>
      <c r="G102" s="196"/>
      <c r="H102" s="196"/>
      <c r="I102" s="196"/>
      <c r="J102" s="197">
        <f>J276</f>
        <v>3971.58</v>
      </c>
      <c r="K102" s="194"/>
      <c r="L102" s="198"/>
    </row>
    <row r="103" spans="1:31" s="12" customFormat="1" ht="19.899999999999999" customHeight="1">
      <c r="B103" s="193"/>
      <c r="C103" s="194"/>
      <c r="D103" s="195" t="s">
        <v>182</v>
      </c>
      <c r="E103" s="196"/>
      <c r="F103" s="196"/>
      <c r="G103" s="196"/>
      <c r="H103" s="196"/>
      <c r="I103" s="196"/>
      <c r="J103" s="197">
        <f>J289</f>
        <v>9445.6200000000008</v>
      </c>
      <c r="K103" s="194"/>
      <c r="L103" s="198"/>
    </row>
    <row r="104" spans="1:31" s="12" customFormat="1" ht="19.899999999999999" customHeight="1">
      <c r="B104" s="193"/>
      <c r="C104" s="194"/>
      <c r="D104" s="195" t="s">
        <v>183</v>
      </c>
      <c r="E104" s="196"/>
      <c r="F104" s="196"/>
      <c r="G104" s="196"/>
      <c r="H104" s="196"/>
      <c r="I104" s="196"/>
      <c r="J104" s="197">
        <f>J301</f>
        <v>22362.080000000002</v>
      </c>
      <c r="K104" s="194"/>
      <c r="L104" s="198"/>
    </row>
    <row r="105" spans="1:31" s="2" customFormat="1" ht="21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119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26.25" customHeight="1">
      <c r="A114" s="30"/>
      <c r="B114" s="31"/>
      <c r="C114" s="32"/>
      <c r="D114" s="32"/>
      <c r="E114" s="272" t="str">
        <f>E7</f>
        <v>Obnova a propojení vodovodních řadů v ulici Palackého v Českém Brodě</v>
      </c>
      <c r="F114" s="273"/>
      <c r="G114" s="273"/>
      <c r="H114" s="273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111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2"/>
      <c r="D116" s="32"/>
      <c r="E116" s="230" t="str">
        <f>E9</f>
        <v>SO307 - Oprava kanalizační přípojky</v>
      </c>
      <c r="F116" s="274"/>
      <c r="G116" s="274"/>
      <c r="H116" s="274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18</v>
      </c>
      <c r="D118" s="32"/>
      <c r="E118" s="32"/>
      <c r="F118" s="25" t="str">
        <f>F12</f>
        <v>Český Brod</v>
      </c>
      <c r="G118" s="32"/>
      <c r="H118" s="32"/>
      <c r="I118" s="27" t="s">
        <v>20</v>
      </c>
      <c r="J118" s="62" t="str">
        <f>IF(J12="","",J12)</f>
        <v>19. 11. 2021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40.15" customHeight="1">
      <c r="A120" s="30"/>
      <c r="B120" s="31"/>
      <c r="C120" s="27" t="s">
        <v>22</v>
      </c>
      <c r="D120" s="32"/>
      <c r="E120" s="32"/>
      <c r="F120" s="25" t="str">
        <f>E15</f>
        <v>Město Český Brod, náměstí Husovo 70, 28201 Český B</v>
      </c>
      <c r="G120" s="32"/>
      <c r="H120" s="32"/>
      <c r="I120" s="27" t="s">
        <v>29</v>
      </c>
      <c r="J120" s="28" t="str">
        <f>E21</f>
        <v>LNConsult s.r.o., U hřiště 250, 25083 Škvorec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27</v>
      </c>
      <c r="D121" s="32"/>
      <c r="E121" s="32"/>
      <c r="F121" s="25" t="str">
        <f>IF(E18="","",E18)</f>
        <v xml:space="preserve"> </v>
      </c>
      <c r="G121" s="32"/>
      <c r="H121" s="32"/>
      <c r="I121" s="27" t="s">
        <v>33</v>
      </c>
      <c r="J121" s="28" t="str">
        <f>E24</f>
        <v xml:space="preserve"> 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0" customFormat="1" ht="29.25" customHeight="1">
      <c r="A123" s="149"/>
      <c r="B123" s="150"/>
      <c r="C123" s="151" t="s">
        <v>120</v>
      </c>
      <c r="D123" s="152" t="s">
        <v>60</v>
      </c>
      <c r="E123" s="152" t="s">
        <v>56</v>
      </c>
      <c r="F123" s="152" t="s">
        <v>57</v>
      </c>
      <c r="G123" s="152" t="s">
        <v>121</v>
      </c>
      <c r="H123" s="152" t="s">
        <v>122</v>
      </c>
      <c r="I123" s="152" t="s">
        <v>123</v>
      </c>
      <c r="J123" s="152" t="s">
        <v>115</v>
      </c>
      <c r="K123" s="153" t="s">
        <v>124</v>
      </c>
      <c r="L123" s="154"/>
      <c r="M123" s="71" t="s">
        <v>1</v>
      </c>
      <c r="N123" s="72" t="s">
        <v>39</v>
      </c>
      <c r="O123" s="72" t="s">
        <v>125</v>
      </c>
      <c r="P123" s="72" t="s">
        <v>126</v>
      </c>
      <c r="Q123" s="72" t="s">
        <v>127</v>
      </c>
      <c r="R123" s="72" t="s">
        <v>128</v>
      </c>
      <c r="S123" s="72" t="s">
        <v>129</v>
      </c>
      <c r="T123" s="73" t="s">
        <v>130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5" s="2" customFormat="1" ht="22.9" customHeight="1">
      <c r="A124" s="30"/>
      <c r="B124" s="31"/>
      <c r="C124" s="78" t="s">
        <v>131</v>
      </c>
      <c r="D124" s="32"/>
      <c r="E124" s="32"/>
      <c r="F124" s="32"/>
      <c r="G124" s="32"/>
      <c r="H124" s="32"/>
      <c r="I124" s="32"/>
      <c r="J124" s="155">
        <f>BK124</f>
        <v>489408.76</v>
      </c>
      <c r="K124" s="32"/>
      <c r="L124" s="35"/>
      <c r="M124" s="74"/>
      <c r="N124" s="156"/>
      <c r="O124" s="75"/>
      <c r="P124" s="157">
        <f>P125</f>
        <v>733.07582100000013</v>
      </c>
      <c r="Q124" s="75"/>
      <c r="R124" s="157">
        <f>R125</f>
        <v>71.631990198800011</v>
      </c>
      <c r="S124" s="75"/>
      <c r="T124" s="158">
        <f>T125</f>
        <v>15.071999999999999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6" t="s">
        <v>74</v>
      </c>
      <c r="AU124" s="16" t="s">
        <v>117</v>
      </c>
      <c r="BK124" s="159">
        <f>BK125</f>
        <v>489408.76</v>
      </c>
    </row>
    <row r="125" spans="1:65" s="11" customFormat="1" ht="25.9" customHeight="1">
      <c r="B125" s="160"/>
      <c r="C125" s="161"/>
      <c r="D125" s="162" t="s">
        <v>74</v>
      </c>
      <c r="E125" s="163" t="s">
        <v>184</v>
      </c>
      <c r="F125" s="163" t="s">
        <v>185</v>
      </c>
      <c r="G125" s="161"/>
      <c r="H125" s="161"/>
      <c r="I125" s="161"/>
      <c r="J125" s="164">
        <f>BK125</f>
        <v>489408.76</v>
      </c>
      <c r="K125" s="161"/>
      <c r="L125" s="165"/>
      <c r="M125" s="166"/>
      <c r="N125" s="167"/>
      <c r="O125" s="167"/>
      <c r="P125" s="168">
        <f>P126+P189+P199+P203+P276+P289+P301</f>
        <v>733.07582100000013</v>
      </c>
      <c r="Q125" s="167"/>
      <c r="R125" s="168">
        <f>R126+R189+R199+R203+R276+R289+R301</f>
        <v>71.631990198800011</v>
      </c>
      <c r="S125" s="167"/>
      <c r="T125" s="169">
        <f>T126+T189+T199+T203+T276+T289+T301</f>
        <v>15.071999999999999</v>
      </c>
      <c r="AR125" s="170" t="s">
        <v>83</v>
      </c>
      <c r="AT125" s="171" t="s">
        <v>74</v>
      </c>
      <c r="AU125" s="171" t="s">
        <v>75</v>
      </c>
      <c r="AY125" s="170" t="s">
        <v>135</v>
      </c>
      <c r="BK125" s="172">
        <f>BK126+BK189+BK199+BK203+BK276+BK289+BK301</f>
        <v>489408.76</v>
      </c>
    </row>
    <row r="126" spans="1:65" s="11" customFormat="1" ht="22.9" customHeight="1">
      <c r="B126" s="160"/>
      <c r="C126" s="161"/>
      <c r="D126" s="162" t="s">
        <v>74</v>
      </c>
      <c r="E126" s="199" t="s">
        <v>83</v>
      </c>
      <c r="F126" s="199" t="s">
        <v>186</v>
      </c>
      <c r="G126" s="161"/>
      <c r="H126" s="161"/>
      <c r="I126" s="161"/>
      <c r="J126" s="200">
        <f>BK126</f>
        <v>208313.02000000002</v>
      </c>
      <c r="K126" s="161"/>
      <c r="L126" s="165"/>
      <c r="M126" s="166"/>
      <c r="N126" s="167"/>
      <c r="O126" s="167"/>
      <c r="P126" s="168">
        <f>SUM(P127:P188)</f>
        <v>463.09321899999998</v>
      </c>
      <c r="Q126" s="167"/>
      <c r="R126" s="168">
        <f>SUM(R127:R188)</f>
        <v>35.832739348800004</v>
      </c>
      <c r="S126" s="167"/>
      <c r="T126" s="169">
        <f>SUM(T127:T188)</f>
        <v>0</v>
      </c>
      <c r="AR126" s="170" t="s">
        <v>83</v>
      </c>
      <c r="AT126" s="171" t="s">
        <v>74</v>
      </c>
      <c r="AU126" s="171" t="s">
        <v>83</v>
      </c>
      <c r="AY126" s="170" t="s">
        <v>135</v>
      </c>
      <c r="BK126" s="172">
        <f>SUM(BK127:BK188)</f>
        <v>208313.02000000002</v>
      </c>
    </row>
    <row r="127" spans="1:65" s="2" customFormat="1" ht="21.75" customHeight="1">
      <c r="A127" s="30"/>
      <c r="B127" s="31"/>
      <c r="C127" s="173" t="s">
        <v>83</v>
      </c>
      <c r="D127" s="173" t="s">
        <v>136</v>
      </c>
      <c r="E127" s="174" t="s">
        <v>216</v>
      </c>
      <c r="F127" s="175" t="s">
        <v>217</v>
      </c>
      <c r="G127" s="176" t="s">
        <v>218</v>
      </c>
      <c r="H127" s="177">
        <v>4.5289999999999999</v>
      </c>
      <c r="I127" s="178">
        <v>49.6</v>
      </c>
      <c r="J127" s="178">
        <f>ROUND(I127*H127,2)</f>
        <v>224.64</v>
      </c>
      <c r="K127" s="175" t="s">
        <v>219</v>
      </c>
      <c r="L127" s="35"/>
      <c r="M127" s="179" t="s">
        <v>1</v>
      </c>
      <c r="N127" s="180" t="s">
        <v>40</v>
      </c>
      <c r="O127" s="181">
        <v>9.7000000000000003E-2</v>
      </c>
      <c r="P127" s="181">
        <f>O127*H127</f>
        <v>0.43931300000000001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3" t="s">
        <v>151</v>
      </c>
      <c r="AT127" s="183" t="s">
        <v>136</v>
      </c>
      <c r="AU127" s="183" t="s">
        <v>85</v>
      </c>
      <c r="AY127" s="16" t="s">
        <v>135</v>
      </c>
      <c r="BE127" s="184">
        <f>IF(N127="základní",J127,0)</f>
        <v>224.64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83</v>
      </c>
      <c r="BK127" s="184">
        <f>ROUND(I127*H127,2)</f>
        <v>224.64</v>
      </c>
      <c r="BL127" s="16" t="s">
        <v>151</v>
      </c>
      <c r="BM127" s="183" t="s">
        <v>468</v>
      </c>
    </row>
    <row r="128" spans="1:65" s="2" customFormat="1" ht="29.25">
      <c r="A128" s="30"/>
      <c r="B128" s="31"/>
      <c r="C128" s="32"/>
      <c r="D128" s="185" t="s">
        <v>143</v>
      </c>
      <c r="E128" s="32"/>
      <c r="F128" s="186" t="s">
        <v>221</v>
      </c>
      <c r="G128" s="32"/>
      <c r="H128" s="32"/>
      <c r="I128" s="32"/>
      <c r="J128" s="32"/>
      <c r="K128" s="32"/>
      <c r="L128" s="35"/>
      <c r="M128" s="187"/>
      <c r="N128" s="188"/>
      <c r="O128" s="67"/>
      <c r="P128" s="67"/>
      <c r="Q128" s="67"/>
      <c r="R128" s="67"/>
      <c r="S128" s="67"/>
      <c r="T128" s="68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6" t="s">
        <v>143</v>
      </c>
      <c r="AU128" s="16" t="s">
        <v>85</v>
      </c>
    </row>
    <row r="129" spans="1:65" s="13" customFormat="1" ht="11.25">
      <c r="B129" s="201"/>
      <c r="C129" s="202"/>
      <c r="D129" s="185" t="s">
        <v>192</v>
      </c>
      <c r="E129" s="203" t="s">
        <v>1</v>
      </c>
      <c r="F129" s="204" t="s">
        <v>1127</v>
      </c>
      <c r="G129" s="202"/>
      <c r="H129" s="205">
        <v>4.5289999999999999</v>
      </c>
      <c r="I129" s="202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85</v>
      </c>
      <c r="AV129" s="13" t="s">
        <v>85</v>
      </c>
      <c r="AW129" s="13" t="s">
        <v>32</v>
      </c>
      <c r="AX129" s="13" t="s">
        <v>83</v>
      </c>
      <c r="AY129" s="210" t="s">
        <v>135</v>
      </c>
    </row>
    <row r="130" spans="1:65" s="2" customFormat="1" ht="24.2" customHeight="1">
      <c r="A130" s="30"/>
      <c r="B130" s="31"/>
      <c r="C130" s="173" t="s">
        <v>85</v>
      </c>
      <c r="D130" s="173" t="s">
        <v>136</v>
      </c>
      <c r="E130" s="174" t="s">
        <v>480</v>
      </c>
      <c r="F130" s="175" t="s">
        <v>481</v>
      </c>
      <c r="G130" s="176" t="s">
        <v>218</v>
      </c>
      <c r="H130" s="177">
        <v>88.003</v>
      </c>
      <c r="I130" s="178">
        <v>785</v>
      </c>
      <c r="J130" s="178">
        <f>ROUND(I130*H130,2)</f>
        <v>69082.36</v>
      </c>
      <c r="K130" s="175" t="s">
        <v>253</v>
      </c>
      <c r="L130" s="35"/>
      <c r="M130" s="179" t="s">
        <v>1</v>
      </c>
      <c r="N130" s="180" t="s">
        <v>40</v>
      </c>
      <c r="O130" s="181">
        <v>2.133</v>
      </c>
      <c r="P130" s="181">
        <f>O130*H130</f>
        <v>187.710399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3" t="s">
        <v>151</v>
      </c>
      <c r="AT130" s="183" t="s">
        <v>136</v>
      </c>
      <c r="AU130" s="183" t="s">
        <v>85</v>
      </c>
      <c r="AY130" s="16" t="s">
        <v>135</v>
      </c>
      <c r="BE130" s="184">
        <f>IF(N130="základní",J130,0)</f>
        <v>69082.36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6" t="s">
        <v>83</v>
      </c>
      <c r="BK130" s="184">
        <f>ROUND(I130*H130,2)</f>
        <v>69082.36</v>
      </c>
      <c r="BL130" s="16" t="s">
        <v>151</v>
      </c>
      <c r="BM130" s="183" t="s">
        <v>482</v>
      </c>
    </row>
    <row r="131" spans="1:65" s="2" customFormat="1" ht="29.25">
      <c r="A131" s="30"/>
      <c r="B131" s="31"/>
      <c r="C131" s="32"/>
      <c r="D131" s="185" t="s">
        <v>143</v>
      </c>
      <c r="E131" s="32"/>
      <c r="F131" s="186" t="s">
        <v>483</v>
      </c>
      <c r="G131" s="32"/>
      <c r="H131" s="32"/>
      <c r="I131" s="32"/>
      <c r="J131" s="32"/>
      <c r="K131" s="32"/>
      <c r="L131" s="35"/>
      <c r="M131" s="187"/>
      <c r="N131" s="188"/>
      <c r="O131" s="67"/>
      <c r="P131" s="67"/>
      <c r="Q131" s="67"/>
      <c r="R131" s="67"/>
      <c r="S131" s="67"/>
      <c r="T131" s="68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6" t="s">
        <v>143</v>
      </c>
      <c r="AU131" s="16" t="s">
        <v>85</v>
      </c>
    </row>
    <row r="132" spans="1:65" s="13" customFormat="1" ht="11.25">
      <c r="B132" s="201"/>
      <c r="C132" s="202"/>
      <c r="D132" s="185" t="s">
        <v>192</v>
      </c>
      <c r="E132" s="203" t="s">
        <v>1</v>
      </c>
      <c r="F132" s="204" t="s">
        <v>1128</v>
      </c>
      <c r="G132" s="202"/>
      <c r="H132" s="205">
        <v>88.003</v>
      </c>
      <c r="I132" s="202"/>
      <c r="J132" s="202"/>
      <c r="K132" s="202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192</v>
      </c>
      <c r="AU132" s="210" t="s">
        <v>85</v>
      </c>
      <c r="AV132" s="13" t="s">
        <v>85</v>
      </c>
      <c r="AW132" s="13" t="s">
        <v>32</v>
      </c>
      <c r="AX132" s="13" t="s">
        <v>83</v>
      </c>
      <c r="AY132" s="210" t="s">
        <v>135</v>
      </c>
    </row>
    <row r="133" spans="1:65" s="2" customFormat="1" ht="24.2" customHeight="1">
      <c r="A133" s="30"/>
      <c r="B133" s="31"/>
      <c r="C133" s="173" t="s">
        <v>147</v>
      </c>
      <c r="D133" s="173" t="s">
        <v>136</v>
      </c>
      <c r="E133" s="174" t="s">
        <v>484</v>
      </c>
      <c r="F133" s="175" t="s">
        <v>485</v>
      </c>
      <c r="G133" s="176" t="s">
        <v>218</v>
      </c>
      <c r="H133" s="177">
        <v>44.002000000000002</v>
      </c>
      <c r="I133" s="178">
        <v>58.1</v>
      </c>
      <c r="J133" s="178">
        <f>ROUND(I133*H133,2)</f>
        <v>2556.52</v>
      </c>
      <c r="K133" s="175" t="s">
        <v>219</v>
      </c>
      <c r="L133" s="35"/>
      <c r="M133" s="179" t="s">
        <v>1</v>
      </c>
      <c r="N133" s="180" t="s">
        <v>40</v>
      </c>
      <c r="O133" s="181">
        <v>0.19800000000000001</v>
      </c>
      <c r="P133" s="181">
        <f>O133*H133</f>
        <v>8.712396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3" t="s">
        <v>151</v>
      </c>
      <c r="AT133" s="183" t="s">
        <v>136</v>
      </c>
      <c r="AU133" s="183" t="s">
        <v>85</v>
      </c>
      <c r="AY133" s="16" t="s">
        <v>135</v>
      </c>
      <c r="BE133" s="184">
        <f>IF(N133="základní",J133,0)</f>
        <v>2556.52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6" t="s">
        <v>83</v>
      </c>
      <c r="BK133" s="184">
        <f>ROUND(I133*H133,2)</f>
        <v>2556.52</v>
      </c>
      <c r="BL133" s="16" t="s">
        <v>151</v>
      </c>
      <c r="BM133" s="183" t="s">
        <v>486</v>
      </c>
    </row>
    <row r="134" spans="1:65" s="2" customFormat="1" ht="29.25">
      <c r="A134" s="30"/>
      <c r="B134" s="31"/>
      <c r="C134" s="32"/>
      <c r="D134" s="185" t="s">
        <v>143</v>
      </c>
      <c r="E134" s="32"/>
      <c r="F134" s="186" t="s">
        <v>487</v>
      </c>
      <c r="G134" s="32"/>
      <c r="H134" s="32"/>
      <c r="I134" s="32"/>
      <c r="J134" s="32"/>
      <c r="K134" s="32"/>
      <c r="L134" s="35"/>
      <c r="M134" s="187"/>
      <c r="N134" s="188"/>
      <c r="O134" s="67"/>
      <c r="P134" s="67"/>
      <c r="Q134" s="67"/>
      <c r="R134" s="67"/>
      <c r="S134" s="67"/>
      <c r="T134" s="68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6" t="s">
        <v>143</v>
      </c>
      <c r="AU134" s="16" t="s">
        <v>85</v>
      </c>
    </row>
    <row r="135" spans="1:65" s="13" customFormat="1" ht="11.25">
      <c r="B135" s="201"/>
      <c r="C135" s="202"/>
      <c r="D135" s="185" t="s">
        <v>192</v>
      </c>
      <c r="E135" s="203" t="s">
        <v>1</v>
      </c>
      <c r="F135" s="204" t="s">
        <v>1129</v>
      </c>
      <c r="G135" s="202"/>
      <c r="H135" s="205">
        <v>44.002000000000002</v>
      </c>
      <c r="I135" s="202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192</v>
      </c>
      <c r="AU135" s="210" t="s">
        <v>85</v>
      </c>
      <c r="AV135" s="13" t="s">
        <v>85</v>
      </c>
      <c r="AW135" s="13" t="s">
        <v>32</v>
      </c>
      <c r="AX135" s="13" t="s">
        <v>83</v>
      </c>
      <c r="AY135" s="210" t="s">
        <v>135</v>
      </c>
    </row>
    <row r="136" spans="1:65" s="2" customFormat="1" ht="33" customHeight="1">
      <c r="A136" s="30"/>
      <c r="B136" s="31"/>
      <c r="C136" s="173" t="s">
        <v>151</v>
      </c>
      <c r="D136" s="173" t="s">
        <v>136</v>
      </c>
      <c r="E136" s="174" t="s">
        <v>493</v>
      </c>
      <c r="F136" s="175" t="s">
        <v>494</v>
      </c>
      <c r="G136" s="176" t="s">
        <v>218</v>
      </c>
      <c r="H136" s="177">
        <v>4.0999999999999996</v>
      </c>
      <c r="I136" s="178">
        <v>1940</v>
      </c>
      <c r="J136" s="178">
        <f>ROUND(I136*H136,2)</f>
        <v>7954</v>
      </c>
      <c r="K136" s="175" t="s">
        <v>253</v>
      </c>
      <c r="L136" s="35"/>
      <c r="M136" s="179" t="s">
        <v>1</v>
      </c>
      <c r="N136" s="180" t="s">
        <v>40</v>
      </c>
      <c r="O136" s="181">
        <v>4.58</v>
      </c>
      <c r="P136" s="181">
        <f>O136*H136</f>
        <v>18.777999999999999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83" t="s">
        <v>151</v>
      </c>
      <c r="AT136" s="183" t="s">
        <v>136</v>
      </c>
      <c r="AU136" s="183" t="s">
        <v>85</v>
      </c>
      <c r="AY136" s="16" t="s">
        <v>135</v>
      </c>
      <c r="BE136" s="184">
        <f>IF(N136="základní",J136,0)</f>
        <v>7954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83</v>
      </c>
      <c r="BK136" s="184">
        <f>ROUND(I136*H136,2)</f>
        <v>7954</v>
      </c>
      <c r="BL136" s="16" t="s">
        <v>151</v>
      </c>
      <c r="BM136" s="183" t="s">
        <v>495</v>
      </c>
    </row>
    <row r="137" spans="1:65" s="2" customFormat="1" ht="39">
      <c r="A137" s="30"/>
      <c r="B137" s="31"/>
      <c r="C137" s="32"/>
      <c r="D137" s="185" t="s">
        <v>143</v>
      </c>
      <c r="E137" s="32"/>
      <c r="F137" s="186" t="s">
        <v>496</v>
      </c>
      <c r="G137" s="32"/>
      <c r="H137" s="32"/>
      <c r="I137" s="32"/>
      <c r="J137" s="32"/>
      <c r="K137" s="32"/>
      <c r="L137" s="35"/>
      <c r="M137" s="187"/>
      <c r="N137" s="188"/>
      <c r="O137" s="67"/>
      <c r="P137" s="67"/>
      <c r="Q137" s="67"/>
      <c r="R137" s="67"/>
      <c r="S137" s="67"/>
      <c r="T137" s="68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6" t="s">
        <v>143</v>
      </c>
      <c r="AU137" s="16" t="s">
        <v>85</v>
      </c>
    </row>
    <row r="138" spans="1:65" s="13" customFormat="1" ht="11.25">
      <c r="B138" s="201"/>
      <c r="C138" s="202"/>
      <c r="D138" s="185" t="s">
        <v>192</v>
      </c>
      <c r="E138" s="203" t="s">
        <v>1</v>
      </c>
      <c r="F138" s="204" t="s">
        <v>1130</v>
      </c>
      <c r="G138" s="202"/>
      <c r="H138" s="205">
        <v>4.0999999999999996</v>
      </c>
      <c r="I138" s="202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192</v>
      </c>
      <c r="AU138" s="210" t="s">
        <v>85</v>
      </c>
      <c r="AV138" s="13" t="s">
        <v>85</v>
      </c>
      <c r="AW138" s="13" t="s">
        <v>32</v>
      </c>
      <c r="AX138" s="13" t="s">
        <v>83</v>
      </c>
      <c r="AY138" s="210" t="s">
        <v>135</v>
      </c>
    </row>
    <row r="139" spans="1:65" s="2" customFormat="1" ht="21.75" customHeight="1">
      <c r="A139" s="30"/>
      <c r="B139" s="31"/>
      <c r="C139" s="173" t="s">
        <v>134</v>
      </c>
      <c r="D139" s="173" t="s">
        <v>136</v>
      </c>
      <c r="E139" s="174" t="s">
        <v>497</v>
      </c>
      <c r="F139" s="175" t="s">
        <v>498</v>
      </c>
      <c r="G139" s="176" t="s">
        <v>189</v>
      </c>
      <c r="H139" s="177">
        <v>246.88</v>
      </c>
      <c r="I139" s="178">
        <v>126.15</v>
      </c>
      <c r="J139" s="178">
        <f>ROUND(I139*H139,2)</f>
        <v>31143.91</v>
      </c>
      <c r="K139" s="175" t="s">
        <v>140</v>
      </c>
      <c r="L139" s="35"/>
      <c r="M139" s="179" t="s">
        <v>1</v>
      </c>
      <c r="N139" s="180" t="s">
        <v>40</v>
      </c>
      <c r="O139" s="181">
        <v>0.23599999999999999</v>
      </c>
      <c r="P139" s="181">
        <f>O139*H139</f>
        <v>58.263679999999994</v>
      </c>
      <c r="Q139" s="181">
        <v>8.3850999999999999E-4</v>
      </c>
      <c r="R139" s="181">
        <f>Q139*H139</f>
        <v>0.20701134879999999</v>
      </c>
      <c r="S139" s="181">
        <v>0</v>
      </c>
      <c r="T139" s="182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3" t="s">
        <v>151</v>
      </c>
      <c r="AT139" s="183" t="s">
        <v>136</v>
      </c>
      <c r="AU139" s="183" t="s">
        <v>85</v>
      </c>
      <c r="AY139" s="16" t="s">
        <v>135</v>
      </c>
      <c r="BE139" s="184">
        <f>IF(N139="základní",J139,0)</f>
        <v>31143.91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83</v>
      </c>
      <c r="BK139" s="184">
        <f>ROUND(I139*H139,2)</f>
        <v>31143.91</v>
      </c>
      <c r="BL139" s="16" t="s">
        <v>151</v>
      </c>
      <c r="BM139" s="183" t="s">
        <v>1131</v>
      </c>
    </row>
    <row r="140" spans="1:65" s="2" customFormat="1" ht="19.5">
      <c r="A140" s="30"/>
      <c r="B140" s="31"/>
      <c r="C140" s="32"/>
      <c r="D140" s="185" t="s">
        <v>143</v>
      </c>
      <c r="E140" s="32"/>
      <c r="F140" s="186" t="s">
        <v>500</v>
      </c>
      <c r="G140" s="32"/>
      <c r="H140" s="32"/>
      <c r="I140" s="32"/>
      <c r="J140" s="32"/>
      <c r="K140" s="32"/>
      <c r="L140" s="35"/>
      <c r="M140" s="187"/>
      <c r="N140" s="188"/>
      <c r="O140" s="67"/>
      <c r="P140" s="67"/>
      <c r="Q140" s="67"/>
      <c r="R140" s="67"/>
      <c r="S140" s="67"/>
      <c r="T140" s="68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6" t="s">
        <v>143</v>
      </c>
      <c r="AU140" s="16" t="s">
        <v>85</v>
      </c>
    </row>
    <row r="141" spans="1:65" s="13" customFormat="1" ht="11.25">
      <c r="B141" s="201"/>
      <c r="C141" s="202"/>
      <c r="D141" s="185" t="s">
        <v>192</v>
      </c>
      <c r="E141" s="203" t="s">
        <v>1</v>
      </c>
      <c r="F141" s="204" t="s">
        <v>1132</v>
      </c>
      <c r="G141" s="202"/>
      <c r="H141" s="205">
        <v>246.88</v>
      </c>
      <c r="I141" s="202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192</v>
      </c>
      <c r="AU141" s="210" t="s">
        <v>85</v>
      </c>
      <c r="AV141" s="13" t="s">
        <v>85</v>
      </c>
      <c r="AW141" s="13" t="s">
        <v>32</v>
      </c>
      <c r="AX141" s="13" t="s">
        <v>83</v>
      </c>
      <c r="AY141" s="210" t="s">
        <v>135</v>
      </c>
    </row>
    <row r="142" spans="1:65" s="2" customFormat="1" ht="24.2" customHeight="1">
      <c r="A142" s="30"/>
      <c r="B142" s="31"/>
      <c r="C142" s="173" t="s">
        <v>158</v>
      </c>
      <c r="D142" s="173" t="s">
        <v>136</v>
      </c>
      <c r="E142" s="174" t="s">
        <v>502</v>
      </c>
      <c r="F142" s="175" t="s">
        <v>503</v>
      </c>
      <c r="G142" s="176" t="s">
        <v>189</v>
      </c>
      <c r="H142" s="177">
        <v>246.88</v>
      </c>
      <c r="I142" s="178">
        <v>75.56</v>
      </c>
      <c r="J142" s="178">
        <f>ROUND(I142*H142,2)</f>
        <v>18654.25</v>
      </c>
      <c r="K142" s="175" t="s">
        <v>140</v>
      </c>
      <c r="L142" s="35"/>
      <c r="M142" s="179" t="s">
        <v>1</v>
      </c>
      <c r="N142" s="180" t="s">
        <v>40</v>
      </c>
      <c r="O142" s="181">
        <v>0.216</v>
      </c>
      <c r="P142" s="181">
        <f>O142*H142</f>
        <v>53.326079999999997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3" t="s">
        <v>151</v>
      </c>
      <c r="AT142" s="183" t="s">
        <v>136</v>
      </c>
      <c r="AU142" s="183" t="s">
        <v>85</v>
      </c>
      <c r="AY142" s="16" t="s">
        <v>135</v>
      </c>
      <c r="BE142" s="184">
        <f>IF(N142="základní",J142,0)</f>
        <v>18654.25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83</v>
      </c>
      <c r="BK142" s="184">
        <f>ROUND(I142*H142,2)</f>
        <v>18654.25</v>
      </c>
      <c r="BL142" s="16" t="s">
        <v>151</v>
      </c>
      <c r="BM142" s="183" t="s">
        <v>1133</v>
      </c>
    </row>
    <row r="143" spans="1:65" s="2" customFormat="1" ht="29.25">
      <c r="A143" s="30"/>
      <c r="B143" s="31"/>
      <c r="C143" s="32"/>
      <c r="D143" s="185" t="s">
        <v>143</v>
      </c>
      <c r="E143" s="32"/>
      <c r="F143" s="186" t="s">
        <v>505</v>
      </c>
      <c r="G143" s="32"/>
      <c r="H143" s="32"/>
      <c r="I143" s="32"/>
      <c r="J143" s="32"/>
      <c r="K143" s="32"/>
      <c r="L143" s="35"/>
      <c r="M143" s="187"/>
      <c r="N143" s="188"/>
      <c r="O143" s="67"/>
      <c r="P143" s="67"/>
      <c r="Q143" s="67"/>
      <c r="R143" s="67"/>
      <c r="S143" s="67"/>
      <c r="T143" s="68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6" t="s">
        <v>143</v>
      </c>
      <c r="AU143" s="16" t="s">
        <v>85</v>
      </c>
    </row>
    <row r="144" spans="1:65" s="13" customFormat="1" ht="11.25">
      <c r="B144" s="201"/>
      <c r="C144" s="202"/>
      <c r="D144" s="185" t="s">
        <v>192</v>
      </c>
      <c r="E144" s="203" t="s">
        <v>1</v>
      </c>
      <c r="F144" s="204" t="s">
        <v>1132</v>
      </c>
      <c r="G144" s="202"/>
      <c r="H144" s="205">
        <v>246.88</v>
      </c>
      <c r="I144" s="202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192</v>
      </c>
      <c r="AU144" s="210" t="s">
        <v>85</v>
      </c>
      <c r="AV144" s="13" t="s">
        <v>85</v>
      </c>
      <c r="AW144" s="13" t="s">
        <v>32</v>
      </c>
      <c r="AX144" s="13" t="s">
        <v>83</v>
      </c>
      <c r="AY144" s="210" t="s">
        <v>135</v>
      </c>
    </row>
    <row r="145" spans="1:65" s="2" customFormat="1" ht="24.2" customHeight="1">
      <c r="A145" s="30"/>
      <c r="B145" s="31"/>
      <c r="C145" s="173" t="s">
        <v>162</v>
      </c>
      <c r="D145" s="173" t="s">
        <v>136</v>
      </c>
      <c r="E145" s="174" t="s">
        <v>240</v>
      </c>
      <c r="F145" s="175" t="s">
        <v>241</v>
      </c>
      <c r="G145" s="176" t="s">
        <v>218</v>
      </c>
      <c r="H145" s="177">
        <v>88.003</v>
      </c>
      <c r="I145" s="178">
        <v>78.599999999999994</v>
      </c>
      <c r="J145" s="178">
        <f>ROUND(I145*H145,2)</f>
        <v>6917.04</v>
      </c>
      <c r="K145" s="175" t="s">
        <v>219</v>
      </c>
      <c r="L145" s="35"/>
      <c r="M145" s="179" t="s">
        <v>1</v>
      </c>
      <c r="N145" s="180" t="s">
        <v>40</v>
      </c>
      <c r="O145" s="181">
        <v>0.34499999999999997</v>
      </c>
      <c r="P145" s="181">
        <f>O145*H145</f>
        <v>30.361034999999998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3" t="s">
        <v>151</v>
      </c>
      <c r="AT145" s="183" t="s">
        <v>136</v>
      </c>
      <c r="AU145" s="183" t="s">
        <v>85</v>
      </c>
      <c r="AY145" s="16" t="s">
        <v>135</v>
      </c>
      <c r="BE145" s="184">
        <f>IF(N145="základní",J145,0)</f>
        <v>6917.04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6" t="s">
        <v>83</v>
      </c>
      <c r="BK145" s="184">
        <f>ROUND(I145*H145,2)</f>
        <v>6917.04</v>
      </c>
      <c r="BL145" s="16" t="s">
        <v>151</v>
      </c>
      <c r="BM145" s="183" t="s">
        <v>1134</v>
      </c>
    </row>
    <row r="146" spans="1:65" s="2" customFormat="1" ht="29.25">
      <c r="A146" s="30"/>
      <c r="B146" s="31"/>
      <c r="C146" s="32"/>
      <c r="D146" s="185" t="s">
        <v>143</v>
      </c>
      <c r="E146" s="32"/>
      <c r="F146" s="186" t="s">
        <v>507</v>
      </c>
      <c r="G146" s="32"/>
      <c r="H146" s="32"/>
      <c r="I146" s="32"/>
      <c r="J146" s="32"/>
      <c r="K146" s="32"/>
      <c r="L146" s="35"/>
      <c r="M146" s="187"/>
      <c r="N146" s="188"/>
      <c r="O146" s="67"/>
      <c r="P146" s="67"/>
      <c r="Q146" s="67"/>
      <c r="R146" s="67"/>
      <c r="S146" s="67"/>
      <c r="T146" s="68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6" t="s">
        <v>143</v>
      </c>
      <c r="AU146" s="16" t="s">
        <v>85</v>
      </c>
    </row>
    <row r="147" spans="1:65" s="13" customFormat="1" ht="11.25">
      <c r="B147" s="201"/>
      <c r="C147" s="202"/>
      <c r="D147" s="185" t="s">
        <v>192</v>
      </c>
      <c r="E147" s="203" t="s">
        <v>1</v>
      </c>
      <c r="F147" s="204" t="s">
        <v>1135</v>
      </c>
      <c r="G147" s="202"/>
      <c r="H147" s="205">
        <v>88.003</v>
      </c>
      <c r="I147" s="202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192</v>
      </c>
      <c r="AU147" s="210" t="s">
        <v>85</v>
      </c>
      <c r="AV147" s="13" t="s">
        <v>85</v>
      </c>
      <c r="AW147" s="13" t="s">
        <v>32</v>
      </c>
      <c r="AX147" s="13" t="s">
        <v>83</v>
      </c>
      <c r="AY147" s="210" t="s">
        <v>135</v>
      </c>
    </row>
    <row r="148" spans="1:65" s="2" customFormat="1" ht="21.75" customHeight="1">
      <c r="A148" s="30"/>
      <c r="B148" s="31"/>
      <c r="C148" s="173" t="s">
        <v>166</v>
      </c>
      <c r="D148" s="173" t="s">
        <v>136</v>
      </c>
      <c r="E148" s="174" t="s">
        <v>1006</v>
      </c>
      <c r="F148" s="175" t="s">
        <v>1007</v>
      </c>
      <c r="G148" s="176" t="s">
        <v>218</v>
      </c>
      <c r="H148" s="177">
        <v>88.003</v>
      </c>
      <c r="I148" s="178">
        <v>162</v>
      </c>
      <c r="J148" s="178">
        <f>ROUND(I148*H148,2)</f>
        <v>14256.49</v>
      </c>
      <c r="K148" s="175" t="s">
        <v>253</v>
      </c>
      <c r="L148" s="35"/>
      <c r="M148" s="179" t="s">
        <v>1</v>
      </c>
      <c r="N148" s="180" t="s">
        <v>40</v>
      </c>
      <c r="O148" s="181">
        <v>0.65200000000000002</v>
      </c>
      <c r="P148" s="181">
        <f>O148*H148</f>
        <v>57.377956000000005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3" t="s">
        <v>151</v>
      </c>
      <c r="AT148" s="183" t="s">
        <v>136</v>
      </c>
      <c r="AU148" s="183" t="s">
        <v>85</v>
      </c>
      <c r="AY148" s="16" t="s">
        <v>135</v>
      </c>
      <c r="BE148" s="184">
        <f>IF(N148="základní",J148,0)</f>
        <v>14256.49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83</v>
      </c>
      <c r="BK148" s="184">
        <f>ROUND(I148*H148,2)</f>
        <v>14256.49</v>
      </c>
      <c r="BL148" s="16" t="s">
        <v>151</v>
      </c>
      <c r="BM148" s="183" t="s">
        <v>1008</v>
      </c>
    </row>
    <row r="149" spans="1:65" s="2" customFormat="1" ht="19.5">
      <c r="A149" s="30"/>
      <c r="B149" s="31"/>
      <c r="C149" s="32"/>
      <c r="D149" s="185" t="s">
        <v>143</v>
      </c>
      <c r="E149" s="32"/>
      <c r="F149" s="186" t="s">
        <v>1009</v>
      </c>
      <c r="G149" s="32"/>
      <c r="H149" s="32"/>
      <c r="I149" s="32"/>
      <c r="J149" s="32"/>
      <c r="K149" s="32"/>
      <c r="L149" s="35"/>
      <c r="M149" s="187"/>
      <c r="N149" s="188"/>
      <c r="O149" s="67"/>
      <c r="P149" s="67"/>
      <c r="Q149" s="67"/>
      <c r="R149" s="67"/>
      <c r="S149" s="67"/>
      <c r="T149" s="68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6" t="s">
        <v>143</v>
      </c>
      <c r="AU149" s="16" t="s">
        <v>85</v>
      </c>
    </row>
    <row r="150" spans="1:65" s="13" customFormat="1" ht="11.25">
      <c r="B150" s="201"/>
      <c r="C150" s="202"/>
      <c r="D150" s="185" t="s">
        <v>192</v>
      </c>
      <c r="E150" s="203" t="s">
        <v>1</v>
      </c>
      <c r="F150" s="204" t="s">
        <v>1135</v>
      </c>
      <c r="G150" s="202"/>
      <c r="H150" s="205">
        <v>88.003</v>
      </c>
      <c r="I150" s="202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85</v>
      </c>
      <c r="AV150" s="13" t="s">
        <v>85</v>
      </c>
      <c r="AW150" s="13" t="s">
        <v>32</v>
      </c>
      <c r="AX150" s="13" t="s">
        <v>83</v>
      </c>
      <c r="AY150" s="210" t="s">
        <v>135</v>
      </c>
    </row>
    <row r="151" spans="1:65" s="2" customFormat="1" ht="24.2" customHeight="1">
      <c r="A151" s="30"/>
      <c r="B151" s="31"/>
      <c r="C151" s="173" t="s">
        <v>170</v>
      </c>
      <c r="D151" s="173" t="s">
        <v>136</v>
      </c>
      <c r="E151" s="174" t="s">
        <v>509</v>
      </c>
      <c r="F151" s="175" t="s">
        <v>510</v>
      </c>
      <c r="G151" s="176" t="s">
        <v>218</v>
      </c>
      <c r="H151" s="177">
        <v>17.812000000000001</v>
      </c>
      <c r="I151" s="178">
        <v>250</v>
      </c>
      <c r="J151" s="178">
        <f>ROUND(I151*H151,2)</f>
        <v>4453</v>
      </c>
      <c r="K151" s="175" t="s">
        <v>219</v>
      </c>
      <c r="L151" s="35"/>
      <c r="M151" s="179" t="s">
        <v>1</v>
      </c>
      <c r="N151" s="180" t="s">
        <v>40</v>
      </c>
      <c r="O151" s="181">
        <v>8.3000000000000004E-2</v>
      </c>
      <c r="P151" s="181">
        <f>O151*H151</f>
        <v>1.4783960000000003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3" t="s">
        <v>151</v>
      </c>
      <c r="AT151" s="183" t="s">
        <v>136</v>
      </c>
      <c r="AU151" s="183" t="s">
        <v>85</v>
      </c>
      <c r="AY151" s="16" t="s">
        <v>135</v>
      </c>
      <c r="BE151" s="184">
        <f>IF(N151="základní",J151,0)</f>
        <v>4453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6" t="s">
        <v>83</v>
      </c>
      <c r="BK151" s="184">
        <f>ROUND(I151*H151,2)</f>
        <v>4453</v>
      </c>
      <c r="BL151" s="16" t="s">
        <v>151</v>
      </c>
      <c r="BM151" s="183" t="s">
        <v>511</v>
      </c>
    </row>
    <row r="152" spans="1:65" s="2" customFormat="1" ht="39">
      <c r="A152" s="30"/>
      <c r="B152" s="31"/>
      <c r="C152" s="32"/>
      <c r="D152" s="185" t="s">
        <v>143</v>
      </c>
      <c r="E152" s="32"/>
      <c r="F152" s="186" t="s">
        <v>512</v>
      </c>
      <c r="G152" s="32"/>
      <c r="H152" s="32"/>
      <c r="I152" s="32"/>
      <c r="J152" s="32"/>
      <c r="K152" s="32"/>
      <c r="L152" s="35"/>
      <c r="M152" s="187"/>
      <c r="N152" s="188"/>
      <c r="O152" s="67"/>
      <c r="P152" s="67"/>
      <c r="Q152" s="67"/>
      <c r="R152" s="67"/>
      <c r="S152" s="67"/>
      <c r="T152" s="68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6" t="s">
        <v>143</v>
      </c>
      <c r="AU152" s="16" t="s">
        <v>85</v>
      </c>
    </row>
    <row r="153" spans="1:65" s="13" customFormat="1" ht="11.25">
      <c r="B153" s="201"/>
      <c r="C153" s="202"/>
      <c r="D153" s="185" t="s">
        <v>192</v>
      </c>
      <c r="E153" s="203" t="s">
        <v>1</v>
      </c>
      <c r="F153" s="204" t="s">
        <v>1136</v>
      </c>
      <c r="G153" s="202"/>
      <c r="H153" s="205">
        <v>17.812000000000001</v>
      </c>
      <c r="I153" s="202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85</v>
      </c>
      <c r="AV153" s="13" t="s">
        <v>85</v>
      </c>
      <c r="AW153" s="13" t="s">
        <v>32</v>
      </c>
      <c r="AX153" s="13" t="s">
        <v>83</v>
      </c>
      <c r="AY153" s="210" t="s">
        <v>135</v>
      </c>
    </row>
    <row r="154" spans="1:65" s="2" customFormat="1" ht="33" customHeight="1">
      <c r="A154" s="30"/>
      <c r="B154" s="31"/>
      <c r="C154" s="173" t="s">
        <v>239</v>
      </c>
      <c r="D154" s="173" t="s">
        <v>136</v>
      </c>
      <c r="E154" s="174" t="s">
        <v>514</v>
      </c>
      <c r="F154" s="175" t="s">
        <v>515</v>
      </c>
      <c r="G154" s="176" t="s">
        <v>218</v>
      </c>
      <c r="H154" s="177">
        <v>178.12</v>
      </c>
      <c r="I154" s="178">
        <v>18.899999999999999</v>
      </c>
      <c r="J154" s="178">
        <f>ROUND(I154*H154,2)</f>
        <v>3366.47</v>
      </c>
      <c r="K154" s="175" t="s">
        <v>219</v>
      </c>
      <c r="L154" s="35"/>
      <c r="M154" s="179" t="s">
        <v>1</v>
      </c>
      <c r="N154" s="180" t="s">
        <v>40</v>
      </c>
      <c r="O154" s="181">
        <v>4.0000000000000001E-3</v>
      </c>
      <c r="P154" s="181">
        <f>O154*H154</f>
        <v>0.71248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3" t="s">
        <v>151</v>
      </c>
      <c r="AT154" s="183" t="s">
        <v>136</v>
      </c>
      <c r="AU154" s="183" t="s">
        <v>85</v>
      </c>
      <c r="AY154" s="16" t="s">
        <v>135</v>
      </c>
      <c r="BE154" s="184">
        <f>IF(N154="základní",J154,0)</f>
        <v>3366.47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6" t="s">
        <v>83</v>
      </c>
      <c r="BK154" s="184">
        <f>ROUND(I154*H154,2)</f>
        <v>3366.47</v>
      </c>
      <c r="BL154" s="16" t="s">
        <v>151</v>
      </c>
      <c r="BM154" s="183" t="s">
        <v>516</v>
      </c>
    </row>
    <row r="155" spans="1:65" s="2" customFormat="1" ht="39">
      <c r="A155" s="30"/>
      <c r="B155" s="31"/>
      <c r="C155" s="32"/>
      <c r="D155" s="185" t="s">
        <v>143</v>
      </c>
      <c r="E155" s="32"/>
      <c r="F155" s="186" t="s">
        <v>517</v>
      </c>
      <c r="G155" s="32"/>
      <c r="H155" s="32"/>
      <c r="I155" s="32"/>
      <c r="J155" s="32"/>
      <c r="K155" s="32"/>
      <c r="L155" s="35"/>
      <c r="M155" s="187"/>
      <c r="N155" s="188"/>
      <c r="O155" s="67"/>
      <c r="P155" s="67"/>
      <c r="Q155" s="67"/>
      <c r="R155" s="67"/>
      <c r="S155" s="67"/>
      <c r="T155" s="68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6" t="s">
        <v>143</v>
      </c>
      <c r="AU155" s="16" t="s">
        <v>85</v>
      </c>
    </row>
    <row r="156" spans="1:65" s="13" customFormat="1" ht="11.25">
      <c r="B156" s="201"/>
      <c r="C156" s="202"/>
      <c r="D156" s="185" t="s">
        <v>192</v>
      </c>
      <c r="E156" s="203" t="s">
        <v>1</v>
      </c>
      <c r="F156" s="204" t="s">
        <v>1137</v>
      </c>
      <c r="G156" s="202"/>
      <c r="H156" s="205">
        <v>178.12</v>
      </c>
      <c r="I156" s="202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192</v>
      </c>
      <c r="AU156" s="210" t="s">
        <v>85</v>
      </c>
      <c r="AV156" s="13" t="s">
        <v>85</v>
      </c>
      <c r="AW156" s="13" t="s">
        <v>32</v>
      </c>
      <c r="AX156" s="13" t="s">
        <v>83</v>
      </c>
      <c r="AY156" s="210" t="s">
        <v>135</v>
      </c>
    </row>
    <row r="157" spans="1:65" s="2" customFormat="1" ht="16.5" customHeight="1">
      <c r="A157" s="30"/>
      <c r="B157" s="31"/>
      <c r="C157" s="173" t="s">
        <v>245</v>
      </c>
      <c r="D157" s="173" t="s">
        <v>136</v>
      </c>
      <c r="E157" s="174" t="s">
        <v>257</v>
      </c>
      <c r="F157" s="175" t="s">
        <v>258</v>
      </c>
      <c r="G157" s="176" t="s">
        <v>218</v>
      </c>
      <c r="H157" s="177">
        <v>17.812000000000001</v>
      </c>
      <c r="I157" s="178">
        <v>19.88</v>
      </c>
      <c r="J157" s="178">
        <f>ROUND(I157*H157,2)</f>
        <v>354.1</v>
      </c>
      <c r="K157" s="175" t="s">
        <v>140</v>
      </c>
      <c r="L157" s="35"/>
      <c r="M157" s="179" t="s">
        <v>1</v>
      </c>
      <c r="N157" s="180" t="s">
        <v>40</v>
      </c>
      <c r="O157" s="181">
        <v>8.9999999999999993E-3</v>
      </c>
      <c r="P157" s="181">
        <f>O157*H157</f>
        <v>0.16030800000000001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354.1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354.1</v>
      </c>
      <c r="BL157" s="16" t="s">
        <v>151</v>
      </c>
      <c r="BM157" s="183" t="s">
        <v>519</v>
      </c>
    </row>
    <row r="158" spans="1:65" s="2" customFormat="1" ht="19.5">
      <c r="A158" s="30"/>
      <c r="B158" s="31"/>
      <c r="C158" s="32"/>
      <c r="D158" s="185" t="s">
        <v>143</v>
      </c>
      <c r="E158" s="32"/>
      <c r="F158" s="186" t="s">
        <v>260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1136</v>
      </c>
      <c r="G159" s="202"/>
      <c r="H159" s="205">
        <v>17.812000000000001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24.2" customHeight="1">
      <c r="A160" s="30"/>
      <c r="B160" s="31"/>
      <c r="C160" s="173" t="s">
        <v>250</v>
      </c>
      <c r="D160" s="173" t="s">
        <v>136</v>
      </c>
      <c r="E160" s="174" t="s">
        <v>520</v>
      </c>
      <c r="F160" s="175" t="s">
        <v>521</v>
      </c>
      <c r="G160" s="176" t="s">
        <v>421</v>
      </c>
      <c r="H160" s="177">
        <v>32.061999999999998</v>
      </c>
      <c r="I160" s="178">
        <v>650</v>
      </c>
      <c r="J160" s="178">
        <f>ROUND(I160*H160,2)</f>
        <v>20840.3</v>
      </c>
      <c r="K160" s="175" t="s">
        <v>219</v>
      </c>
      <c r="L160" s="35"/>
      <c r="M160" s="179" t="s">
        <v>1</v>
      </c>
      <c r="N160" s="180" t="s">
        <v>40</v>
      </c>
      <c r="O160" s="181">
        <v>0</v>
      </c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20840.3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20840.3</v>
      </c>
      <c r="BL160" s="16" t="s">
        <v>151</v>
      </c>
      <c r="BM160" s="183" t="s">
        <v>522</v>
      </c>
    </row>
    <row r="161" spans="1:65" s="2" customFormat="1" ht="19.5">
      <c r="A161" s="30"/>
      <c r="B161" s="31"/>
      <c r="C161" s="32"/>
      <c r="D161" s="185" t="s">
        <v>143</v>
      </c>
      <c r="E161" s="32"/>
      <c r="F161" s="186" t="s">
        <v>523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1138</v>
      </c>
      <c r="G162" s="202"/>
      <c r="H162" s="205">
        <v>32.061999999999998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525</v>
      </c>
      <c r="F163" s="175" t="s">
        <v>526</v>
      </c>
      <c r="G163" s="176" t="s">
        <v>218</v>
      </c>
      <c r="H163" s="177">
        <v>17.812000000000001</v>
      </c>
      <c r="I163" s="178">
        <v>211.04</v>
      </c>
      <c r="J163" s="178">
        <f>ROUND(I163*H163,2)</f>
        <v>3759.04</v>
      </c>
      <c r="K163" s="175" t="s">
        <v>140</v>
      </c>
      <c r="L163" s="35"/>
      <c r="M163" s="179" t="s">
        <v>1</v>
      </c>
      <c r="N163" s="180" t="s">
        <v>40</v>
      </c>
      <c r="O163" s="181">
        <v>0.435</v>
      </c>
      <c r="P163" s="181">
        <f>O163*H163</f>
        <v>7.7482200000000008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3759.04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3759.04</v>
      </c>
      <c r="BL163" s="16" t="s">
        <v>151</v>
      </c>
      <c r="BM163" s="183" t="s">
        <v>1139</v>
      </c>
    </row>
    <row r="164" spans="1:65" s="2" customFormat="1" ht="39">
      <c r="A164" s="30"/>
      <c r="B164" s="31"/>
      <c r="C164" s="32"/>
      <c r="D164" s="185" t="s">
        <v>143</v>
      </c>
      <c r="E164" s="32"/>
      <c r="F164" s="186" t="s">
        <v>528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1140</v>
      </c>
      <c r="G165" s="202"/>
      <c r="H165" s="205">
        <v>19.75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75</v>
      </c>
      <c r="AY165" s="210" t="s">
        <v>135</v>
      </c>
    </row>
    <row r="166" spans="1:65" s="13" customFormat="1" ht="11.25">
      <c r="B166" s="201"/>
      <c r="C166" s="202"/>
      <c r="D166" s="185" t="s">
        <v>192</v>
      </c>
      <c r="E166" s="203" t="s">
        <v>1</v>
      </c>
      <c r="F166" s="204" t="s">
        <v>1141</v>
      </c>
      <c r="G166" s="202"/>
      <c r="H166" s="205">
        <v>-1.9379999999999999</v>
      </c>
      <c r="I166" s="202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192</v>
      </c>
      <c r="AU166" s="210" t="s">
        <v>85</v>
      </c>
      <c r="AV166" s="13" t="s">
        <v>85</v>
      </c>
      <c r="AW166" s="13" t="s">
        <v>32</v>
      </c>
      <c r="AX166" s="13" t="s">
        <v>75</v>
      </c>
      <c r="AY166" s="210" t="s">
        <v>135</v>
      </c>
    </row>
    <row r="167" spans="1:65" s="14" customFormat="1" ht="11.25">
      <c r="B167" s="211"/>
      <c r="C167" s="212"/>
      <c r="D167" s="185" t="s">
        <v>192</v>
      </c>
      <c r="E167" s="213" t="s">
        <v>1</v>
      </c>
      <c r="F167" s="214" t="s">
        <v>195</v>
      </c>
      <c r="G167" s="212"/>
      <c r="H167" s="215">
        <v>17.812000000000001</v>
      </c>
      <c r="I167" s="212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192</v>
      </c>
      <c r="AU167" s="220" t="s">
        <v>85</v>
      </c>
      <c r="AV167" s="14" t="s">
        <v>151</v>
      </c>
      <c r="AW167" s="14" t="s">
        <v>32</v>
      </c>
      <c r="AX167" s="14" t="s">
        <v>83</v>
      </c>
      <c r="AY167" s="220" t="s">
        <v>135</v>
      </c>
    </row>
    <row r="168" spans="1:65" s="2" customFormat="1" ht="24.2" customHeight="1">
      <c r="A168" s="30"/>
      <c r="B168" s="31"/>
      <c r="C168" s="173" t="s">
        <v>261</v>
      </c>
      <c r="D168" s="173" t="s">
        <v>136</v>
      </c>
      <c r="E168" s="174" t="s">
        <v>531</v>
      </c>
      <c r="F168" s="175" t="s">
        <v>532</v>
      </c>
      <c r="G168" s="176" t="s">
        <v>218</v>
      </c>
      <c r="H168" s="177">
        <v>4.4530000000000003</v>
      </c>
      <c r="I168" s="178">
        <v>267.17</v>
      </c>
      <c r="J168" s="178">
        <f>ROUND(I168*H168,2)</f>
        <v>1189.71</v>
      </c>
      <c r="K168" s="175" t="s">
        <v>140</v>
      </c>
      <c r="L168" s="35"/>
      <c r="M168" s="179" t="s">
        <v>1</v>
      </c>
      <c r="N168" s="180" t="s">
        <v>40</v>
      </c>
      <c r="O168" s="181">
        <v>0.85199999999999998</v>
      </c>
      <c r="P168" s="181">
        <f>O168*H168</f>
        <v>3.7939560000000001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3" t="s">
        <v>151</v>
      </c>
      <c r="AT168" s="183" t="s">
        <v>136</v>
      </c>
      <c r="AU168" s="183" t="s">
        <v>85</v>
      </c>
      <c r="AY168" s="16" t="s">
        <v>135</v>
      </c>
      <c r="BE168" s="184">
        <f>IF(N168="základní",J168,0)</f>
        <v>1189.71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83</v>
      </c>
      <c r="BK168" s="184">
        <f>ROUND(I168*H168,2)</f>
        <v>1189.71</v>
      </c>
      <c r="BL168" s="16" t="s">
        <v>151</v>
      </c>
      <c r="BM168" s="183" t="s">
        <v>1142</v>
      </c>
    </row>
    <row r="169" spans="1:65" s="2" customFormat="1" ht="39">
      <c r="A169" s="30"/>
      <c r="B169" s="31"/>
      <c r="C169" s="32"/>
      <c r="D169" s="185" t="s">
        <v>143</v>
      </c>
      <c r="E169" s="32"/>
      <c r="F169" s="186" t="s">
        <v>534</v>
      </c>
      <c r="G169" s="32"/>
      <c r="H169" s="32"/>
      <c r="I169" s="32"/>
      <c r="J169" s="32"/>
      <c r="K169" s="32"/>
      <c r="L169" s="35"/>
      <c r="M169" s="187"/>
      <c r="N169" s="188"/>
      <c r="O169" s="67"/>
      <c r="P169" s="67"/>
      <c r="Q169" s="67"/>
      <c r="R169" s="67"/>
      <c r="S169" s="67"/>
      <c r="T169" s="68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6" t="s">
        <v>143</v>
      </c>
      <c r="AU169" s="16" t="s">
        <v>85</v>
      </c>
    </row>
    <row r="170" spans="1:65" s="13" customFormat="1" ht="11.25">
      <c r="B170" s="201"/>
      <c r="C170" s="202"/>
      <c r="D170" s="185" t="s">
        <v>192</v>
      </c>
      <c r="E170" s="203" t="s">
        <v>1</v>
      </c>
      <c r="F170" s="204" t="s">
        <v>1143</v>
      </c>
      <c r="G170" s="202"/>
      <c r="H170" s="205">
        <v>4.4530000000000003</v>
      </c>
      <c r="I170" s="202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192</v>
      </c>
      <c r="AU170" s="210" t="s">
        <v>85</v>
      </c>
      <c r="AV170" s="13" t="s">
        <v>85</v>
      </c>
      <c r="AW170" s="13" t="s">
        <v>32</v>
      </c>
      <c r="AX170" s="13" t="s">
        <v>83</v>
      </c>
      <c r="AY170" s="210" t="s">
        <v>135</v>
      </c>
    </row>
    <row r="171" spans="1:65" s="2" customFormat="1" ht="16.5" customHeight="1">
      <c r="A171" s="30"/>
      <c r="B171" s="31"/>
      <c r="C171" s="221" t="s">
        <v>8</v>
      </c>
      <c r="D171" s="221" t="s">
        <v>295</v>
      </c>
      <c r="E171" s="222" t="s">
        <v>537</v>
      </c>
      <c r="F171" s="223" t="s">
        <v>538</v>
      </c>
      <c r="G171" s="224" t="s">
        <v>421</v>
      </c>
      <c r="H171" s="225">
        <v>35.624000000000002</v>
      </c>
      <c r="I171" s="226">
        <v>219</v>
      </c>
      <c r="J171" s="226">
        <f>ROUND(I171*H171,2)</f>
        <v>7801.66</v>
      </c>
      <c r="K171" s="223" t="s">
        <v>219</v>
      </c>
      <c r="L171" s="227"/>
      <c r="M171" s="228" t="s">
        <v>1</v>
      </c>
      <c r="N171" s="229" t="s">
        <v>40</v>
      </c>
      <c r="O171" s="181">
        <v>0</v>
      </c>
      <c r="P171" s="181">
        <f>O171*H171</f>
        <v>0</v>
      </c>
      <c r="Q171" s="181">
        <v>1</v>
      </c>
      <c r="R171" s="181">
        <f>Q171*H171</f>
        <v>35.624000000000002</v>
      </c>
      <c r="S171" s="181">
        <v>0</v>
      </c>
      <c r="T171" s="182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3" t="s">
        <v>166</v>
      </c>
      <c r="AT171" s="183" t="s">
        <v>295</v>
      </c>
      <c r="AU171" s="183" t="s">
        <v>85</v>
      </c>
      <c r="AY171" s="16" t="s">
        <v>135</v>
      </c>
      <c r="BE171" s="184">
        <f>IF(N171="základní",J171,0)</f>
        <v>7801.66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6" t="s">
        <v>83</v>
      </c>
      <c r="BK171" s="184">
        <f>ROUND(I171*H171,2)</f>
        <v>7801.66</v>
      </c>
      <c r="BL171" s="16" t="s">
        <v>151</v>
      </c>
      <c r="BM171" s="183" t="s">
        <v>1144</v>
      </c>
    </row>
    <row r="172" spans="1:65" s="2" customFormat="1" ht="29.25">
      <c r="A172" s="30"/>
      <c r="B172" s="31"/>
      <c r="C172" s="32"/>
      <c r="D172" s="185" t="s">
        <v>143</v>
      </c>
      <c r="E172" s="32"/>
      <c r="F172" s="186" t="s">
        <v>540</v>
      </c>
      <c r="G172" s="32"/>
      <c r="H172" s="32"/>
      <c r="I172" s="32"/>
      <c r="J172" s="32"/>
      <c r="K172" s="32"/>
      <c r="L172" s="35"/>
      <c r="M172" s="187"/>
      <c r="N172" s="188"/>
      <c r="O172" s="67"/>
      <c r="P172" s="67"/>
      <c r="Q172" s="67"/>
      <c r="R172" s="67"/>
      <c r="S172" s="67"/>
      <c r="T172" s="68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6" t="s">
        <v>143</v>
      </c>
      <c r="AU172" s="16" t="s">
        <v>85</v>
      </c>
    </row>
    <row r="173" spans="1:65" s="13" customFormat="1" ht="11.25">
      <c r="B173" s="201"/>
      <c r="C173" s="202"/>
      <c r="D173" s="185" t="s">
        <v>192</v>
      </c>
      <c r="E173" s="203" t="s">
        <v>1</v>
      </c>
      <c r="F173" s="204" t="s">
        <v>1145</v>
      </c>
      <c r="G173" s="202"/>
      <c r="H173" s="205">
        <v>35.624000000000002</v>
      </c>
      <c r="I173" s="202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192</v>
      </c>
      <c r="AU173" s="210" t="s">
        <v>85</v>
      </c>
      <c r="AV173" s="13" t="s">
        <v>85</v>
      </c>
      <c r="AW173" s="13" t="s">
        <v>32</v>
      </c>
      <c r="AX173" s="13" t="s">
        <v>83</v>
      </c>
      <c r="AY173" s="210" t="s">
        <v>135</v>
      </c>
    </row>
    <row r="174" spans="1:65" s="2" customFormat="1" ht="24.2" customHeight="1">
      <c r="A174" s="30"/>
      <c r="B174" s="31"/>
      <c r="C174" s="173" t="s">
        <v>271</v>
      </c>
      <c r="D174" s="173" t="s">
        <v>136</v>
      </c>
      <c r="E174" s="174" t="s">
        <v>262</v>
      </c>
      <c r="F174" s="175" t="s">
        <v>263</v>
      </c>
      <c r="G174" s="176" t="s">
        <v>218</v>
      </c>
      <c r="H174" s="177">
        <v>70.191000000000003</v>
      </c>
      <c r="I174" s="178">
        <v>143.58000000000001</v>
      </c>
      <c r="J174" s="178">
        <f>ROUND(I174*H174,2)</f>
        <v>10078.02</v>
      </c>
      <c r="K174" s="175" t="s">
        <v>140</v>
      </c>
      <c r="L174" s="35"/>
      <c r="M174" s="179" t="s">
        <v>1</v>
      </c>
      <c r="N174" s="180" t="s">
        <v>40</v>
      </c>
      <c r="O174" s="181">
        <v>0.32800000000000001</v>
      </c>
      <c r="P174" s="181">
        <f>O174*H174</f>
        <v>23.022648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83" t="s">
        <v>151</v>
      </c>
      <c r="AT174" s="183" t="s">
        <v>136</v>
      </c>
      <c r="AU174" s="183" t="s">
        <v>85</v>
      </c>
      <c r="AY174" s="16" t="s">
        <v>135</v>
      </c>
      <c r="BE174" s="184">
        <f>IF(N174="základní",J174,0)</f>
        <v>10078.02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6" t="s">
        <v>83</v>
      </c>
      <c r="BK174" s="184">
        <f>ROUND(I174*H174,2)</f>
        <v>10078.02</v>
      </c>
      <c r="BL174" s="16" t="s">
        <v>151</v>
      </c>
      <c r="BM174" s="183" t="s">
        <v>542</v>
      </c>
    </row>
    <row r="175" spans="1:65" s="2" customFormat="1" ht="29.25">
      <c r="A175" s="30"/>
      <c r="B175" s="31"/>
      <c r="C175" s="32"/>
      <c r="D175" s="185" t="s">
        <v>143</v>
      </c>
      <c r="E175" s="32"/>
      <c r="F175" s="186" t="s">
        <v>265</v>
      </c>
      <c r="G175" s="32"/>
      <c r="H175" s="32"/>
      <c r="I175" s="32"/>
      <c r="J175" s="32"/>
      <c r="K175" s="32"/>
      <c r="L175" s="35"/>
      <c r="M175" s="187"/>
      <c r="N175" s="188"/>
      <c r="O175" s="67"/>
      <c r="P175" s="67"/>
      <c r="Q175" s="67"/>
      <c r="R175" s="67"/>
      <c r="S175" s="67"/>
      <c r="T175" s="68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6" t="s">
        <v>143</v>
      </c>
      <c r="AU175" s="16" t="s">
        <v>85</v>
      </c>
    </row>
    <row r="176" spans="1:65" s="13" customFormat="1" ht="11.25">
      <c r="B176" s="201"/>
      <c r="C176" s="202"/>
      <c r="D176" s="185" t="s">
        <v>192</v>
      </c>
      <c r="E176" s="203" t="s">
        <v>1</v>
      </c>
      <c r="F176" s="204" t="s">
        <v>1146</v>
      </c>
      <c r="G176" s="202"/>
      <c r="H176" s="205">
        <v>70.191000000000003</v>
      </c>
      <c r="I176" s="202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192</v>
      </c>
      <c r="AU176" s="210" t="s">
        <v>85</v>
      </c>
      <c r="AV176" s="13" t="s">
        <v>85</v>
      </c>
      <c r="AW176" s="13" t="s">
        <v>32</v>
      </c>
      <c r="AX176" s="13" t="s">
        <v>83</v>
      </c>
      <c r="AY176" s="210" t="s">
        <v>135</v>
      </c>
    </row>
    <row r="177" spans="1:65" s="2" customFormat="1" ht="37.9" customHeight="1">
      <c r="A177" s="30"/>
      <c r="B177" s="31"/>
      <c r="C177" s="173" t="s">
        <v>277</v>
      </c>
      <c r="D177" s="173" t="s">
        <v>136</v>
      </c>
      <c r="E177" s="174" t="s">
        <v>272</v>
      </c>
      <c r="F177" s="175" t="s">
        <v>273</v>
      </c>
      <c r="G177" s="176" t="s">
        <v>189</v>
      </c>
      <c r="H177" s="177">
        <v>49.375999999999998</v>
      </c>
      <c r="I177" s="178">
        <v>30.58</v>
      </c>
      <c r="J177" s="178">
        <f>ROUND(I177*H177,2)</f>
        <v>1509.92</v>
      </c>
      <c r="K177" s="175" t="s">
        <v>140</v>
      </c>
      <c r="L177" s="35"/>
      <c r="M177" s="179" t="s">
        <v>1</v>
      </c>
      <c r="N177" s="180" t="s">
        <v>40</v>
      </c>
      <c r="O177" s="181">
        <v>0.09</v>
      </c>
      <c r="P177" s="181">
        <f>O177*H177</f>
        <v>4.4438399999999998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3" t="s">
        <v>151</v>
      </c>
      <c r="AT177" s="183" t="s">
        <v>136</v>
      </c>
      <c r="AU177" s="183" t="s">
        <v>85</v>
      </c>
      <c r="AY177" s="16" t="s">
        <v>135</v>
      </c>
      <c r="BE177" s="184">
        <f>IF(N177="základní",J177,0)</f>
        <v>1509.92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6" t="s">
        <v>83</v>
      </c>
      <c r="BK177" s="184">
        <f>ROUND(I177*H177,2)</f>
        <v>1509.92</v>
      </c>
      <c r="BL177" s="16" t="s">
        <v>151</v>
      </c>
      <c r="BM177" s="183" t="s">
        <v>548</v>
      </c>
    </row>
    <row r="178" spans="1:65" s="2" customFormat="1" ht="29.25">
      <c r="A178" s="30"/>
      <c r="B178" s="31"/>
      <c r="C178" s="32"/>
      <c r="D178" s="185" t="s">
        <v>143</v>
      </c>
      <c r="E178" s="32"/>
      <c r="F178" s="186" t="s">
        <v>275</v>
      </c>
      <c r="G178" s="32"/>
      <c r="H178" s="32"/>
      <c r="I178" s="32"/>
      <c r="J178" s="32"/>
      <c r="K178" s="32"/>
      <c r="L178" s="35"/>
      <c r="M178" s="187"/>
      <c r="N178" s="188"/>
      <c r="O178" s="67"/>
      <c r="P178" s="67"/>
      <c r="Q178" s="67"/>
      <c r="R178" s="67"/>
      <c r="S178" s="67"/>
      <c r="T178" s="68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6" t="s">
        <v>143</v>
      </c>
      <c r="AU178" s="16" t="s">
        <v>85</v>
      </c>
    </row>
    <row r="179" spans="1:65" s="13" customFormat="1" ht="11.25">
      <c r="B179" s="201"/>
      <c r="C179" s="202"/>
      <c r="D179" s="185" t="s">
        <v>192</v>
      </c>
      <c r="E179" s="203" t="s">
        <v>1</v>
      </c>
      <c r="F179" s="204" t="s">
        <v>1147</v>
      </c>
      <c r="G179" s="202"/>
      <c r="H179" s="205">
        <v>49.375999999999998</v>
      </c>
      <c r="I179" s="202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192</v>
      </c>
      <c r="AU179" s="210" t="s">
        <v>85</v>
      </c>
      <c r="AV179" s="13" t="s">
        <v>85</v>
      </c>
      <c r="AW179" s="13" t="s">
        <v>32</v>
      </c>
      <c r="AX179" s="13" t="s">
        <v>83</v>
      </c>
      <c r="AY179" s="210" t="s">
        <v>135</v>
      </c>
    </row>
    <row r="180" spans="1:65" s="2" customFormat="1" ht="24.2" customHeight="1">
      <c r="A180" s="30"/>
      <c r="B180" s="31"/>
      <c r="C180" s="173" t="s">
        <v>283</v>
      </c>
      <c r="D180" s="173" t="s">
        <v>136</v>
      </c>
      <c r="E180" s="174" t="s">
        <v>549</v>
      </c>
      <c r="F180" s="175" t="s">
        <v>550</v>
      </c>
      <c r="G180" s="176" t="s">
        <v>189</v>
      </c>
      <c r="H180" s="177">
        <v>49.375999999999998</v>
      </c>
      <c r="I180" s="178">
        <v>74.8</v>
      </c>
      <c r="J180" s="178">
        <f>ROUND(I180*H180,2)</f>
        <v>3693.32</v>
      </c>
      <c r="K180" s="175" t="s">
        <v>253</v>
      </c>
      <c r="L180" s="35"/>
      <c r="M180" s="179" t="s">
        <v>1</v>
      </c>
      <c r="N180" s="180" t="s">
        <v>40</v>
      </c>
      <c r="O180" s="181">
        <v>0.13</v>
      </c>
      <c r="P180" s="181">
        <f>O180*H180</f>
        <v>6.4188799999999997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3" t="s">
        <v>151</v>
      </c>
      <c r="AT180" s="183" t="s">
        <v>136</v>
      </c>
      <c r="AU180" s="183" t="s">
        <v>85</v>
      </c>
      <c r="AY180" s="16" t="s">
        <v>135</v>
      </c>
      <c r="BE180" s="184">
        <f>IF(N180="základní",J180,0)</f>
        <v>3693.32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83</v>
      </c>
      <c r="BK180" s="184">
        <f>ROUND(I180*H180,2)</f>
        <v>3693.32</v>
      </c>
      <c r="BL180" s="16" t="s">
        <v>151</v>
      </c>
      <c r="BM180" s="183" t="s">
        <v>551</v>
      </c>
    </row>
    <row r="181" spans="1:65" s="2" customFormat="1" ht="19.5">
      <c r="A181" s="30"/>
      <c r="B181" s="31"/>
      <c r="C181" s="32"/>
      <c r="D181" s="185" t="s">
        <v>143</v>
      </c>
      <c r="E181" s="32"/>
      <c r="F181" s="186" t="s">
        <v>552</v>
      </c>
      <c r="G181" s="32"/>
      <c r="H181" s="32"/>
      <c r="I181" s="32"/>
      <c r="J181" s="32"/>
      <c r="K181" s="32"/>
      <c r="L181" s="35"/>
      <c r="M181" s="187"/>
      <c r="N181" s="188"/>
      <c r="O181" s="67"/>
      <c r="P181" s="67"/>
      <c r="Q181" s="67"/>
      <c r="R181" s="67"/>
      <c r="S181" s="67"/>
      <c r="T181" s="68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6" t="s">
        <v>143</v>
      </c>
      <c r="AU181" s="16" t="s">
        <v>85</v>
      </c>
    </row>
    <row r="182" spans="1:65" s="13" customFormat="1" ht="11.25">
      <c r="B182" s="201"/>
      <c r="C182" s="202"/>
      <c r="D182" s="185" t="s">
        <v>192</v>
      </c>
      <c r="E182" s="203" t="s">
        <v>1</v>
      </c>
      <c r="F182" s="204" t="s">
        <v>1147</v>
      </c>
      <c r="G182" s="202"/>
      <c r="H182" s="205">
        <v>49.375999999999998</v>
      </c>
      <c r="I182" s="202"/>
      <c r="J182" s="202"/>
      <c r="K182" s="202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192</v>
      </c>
      <c r="AU182" s="210" t="s">
        <v>85</v>
      </c>
      <c r="AV182" s="13" t="s">
        <v>85</v>
      </c>
      <c r="AW182" s="13" t="s">
        <v>32</v>
      </c>
      <c r="AX182" s="13" t="s">
        <v>83</v>
      </c>
      <c r="AY182" s="210" t="s">
        <v>135</v>
      </c>
    </row>
    <row r="183" spans="1:65" s="2" customFormat="1" ht="24.2" customHeight="1">
      <c r="A183" s="30"/>
      <c r="B183" s="31"/>
      <c r="C183" s="173" t="s">
        <v>289</v>
      </c>
      <c r="D183" s="173" t="s">
        <v>136</v>
      </c>
      <c r="E183" s="174" t="s">
        <v>553</v>
      </c>
      <c r="F183" s="175" t="s">
        <v>554</v>
      </c>
      <c r="G183" s="176" t="s">
        <v>189</v>
      </c>
      <c r="H183" s="177">
        <v>49.375999999999998</v>
      </c>
      <c r="I183" s="178">
        <v>6.19</v>
      </c>
      <c r="J183" s="178">
        <f>ROUND(I183*H183,2)</f>
        <v>305.64</v>
      </c>
      <c r="K183" s="175" t="s">
        <v>140</v>
      </c>
      <c r="L183" s="35"/>
      <c r="M183" s="179" t="s">
        <v>1</v>
      </c>
      <c r="N183" s="180" t="s">
        <v>40</v>
      </c>
      <c r="O183" s="181">
        <v>7.0000000000000001E-3</v>
      </c>
      <c r="P183" s="181">
        <f>O183*H183</f>
        <v>0.34563199999999999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3" t="s">
        <v>151</v>
      </c>
      <c r="AT183" s="183" t="s">
        <v>136</v>
      </c>
      <c r="AU183" s="183" t="s">
        <v>85</v>
      </c>
      <c r="AY183" s="16" t="s">
        <v>135</v>
      </c>
      <c r="BE183" s="184">
        <f>IF(N183="základní",J183,0)</f>
        <v>305.64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83</v>
      </c>
      <c r="BK183" s="184">
        <f>ROUND(I183*H183,2)</f>
        <v>305.64</v>
      </c>
      <c r="BL183" s="16" t="s">
        <v>151</v>
      </c>
      <c r="BM183" s="183" t="s">
        <v>555</v>
      </c>
    </row>
    <row r="184" spans="1:65" s="2" customFormat="1" ht="19.5">
      <c r="A184" s="30"/>
      <c r="B184" s="31"/>
      <c r="C184" s="32"/>
      <c r="D184" s="185" t="s">
        <v>143</v>
      </c>
      <c r="E184" s="32"/>
      <c r="F184" s="186" t="s">
        <v>556</v>
      </c>
      <c r="G184" s="32"/>
      <c r="H184" s="32"/>
      <c r="I184" s="32"/>
      <c r="J184" s="32"/>
      <c r="K184" s="32"/>
      <c r="L184" s="35"/>
      <c r="M184" s="187"/>
      <c r="N184" s="188"/>
      <c r="O184" s="67"/>
      <c r="P184" s="67"/>
      <c r="Q184" s="67"/>
      <c r="R184" s="67"/>
      <c r="S184" s="67"/>
      <c r="T184" s="68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6" t="s">
        <v>143</v>
      </c>
      <c r="AU184" s="16" t="s">
        <v>85</v>
      </c>
    </row>
    <row r="185" spans="1:65" s="13" customFormat="1" ht="11.25">
      <c r="B185" s="201"/>
      <c r="C185" s="202"/>
      <c r="D185" s="185" t="s">
        <v>192</v>
      </c>
      <c r="E185" s="203" t="s">
        <v>1</v>
      </c>
      <c r="F185" s="204" t="s">
        <v>1147</v>
      </c>
      <c r="G185" s="202"/>
      <c r="H185" s="205">
        <v>49.375999999999998</v>
      </c>
      <c r="I185" s="202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192</v>
      </c>
      <c r="AU185" s="210" t="s">
        <v>85</v>
      </c>
      <c r="AV185" s="13" t="s">
        <v>85</v>
      </c>
      <c r="AW185" s="13" t="s">
        <v>32</v>
      </c>
      <c r="AX185" s="13" t="s">
        <v>83</v>
      </c>
      <c r="AY185" s="210" t="s">
        <v>135</v>
      </c>
    </row>
    <row r="186" spans="1:65" s="2" customFormat="1" ht="16.5" customHeight="1">
      <c r="A186" s="30"/>
      <c r="B186" s="31"/>
      <c r="C186" s="221" t="s">
        <v>294</v>
      </c>
      <c r="D186" s="221" t="s">
        <v>295</v>
      </c>
      <c r="E186" s="222" t="s">
        <v>557</v>
      </c>
      <c r="F186" s="223" t="s">
        <v>558</v>
      </c>
      <c r="G186" s="224" t="s">
        <v>298</v>
      </c>
      <c r="H186" s="225">
        <v>1.728</v>
      </c>
      <c r="I186" s="226">
        <v>99.9</v>
      </c>
      <c r="J186" s="226">
        <f>ROUND(I186*H186,2)</f>
        <v>172.63</v>
      </c>
      <c r="K186" s="223" t="s">
        <v>219</v>
      </c>
      <c r="L186" s="227"/>
      <c r="M186" s="228" t="s">
        <v>1</v>
      </c>
      <c r="N186" s="229" t="s">
        <v>40</v>
      </c>
      <c r="O186" s="181">
        <v>0</v>
      </c>
      <c r="P186" s="181">
        <f>O186*H186</f>
        <v>0</v>
      </c>
      <c r="Q186" s="181">
        <v>1E-3</v>
      </c>
      <c r="R186" s="181">
        <f>Q186*H186</f>
        <v>1.7279999999999999E-3</v>
      </c>
      <c r="S186" s="181">
        <v>0</v>
      </c>
      <c r="T186" s="182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83" t="s">
        <v>166</v>
      </c>
      <c r="AT186" s="183" t="s">
        <v>295</v>
      </c>
      <c r="AU186" s="183" t="s">
        <v>85</v>
      </c>
      <c r="AY186" s="16" t="s">
        <v>135</v>
      </c>
      <c r="BE186" s="184">
        <f>IF(N186="základní",J186,0)</f>
        <v>172.63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83</v>
      </c>
      <c r="BK186" s="184">
        <f>ROUND(I186*H186,2)</f>
        <v>172.63</v>
      </c>
      <c r="BL186" s="16" t="s">
        <v>151</v>
      </c>
      <c r="BM186" s="183" t="s">
        <v>559</v>
      </c>
    </row>
    <row r="187" spans="1:65" s="2" customFormat="1" ht="11.25">
      <c r="A187" s="30"/>
      <c r="B187" s="31"/>
      <c r="C187" s="32"/>
      <c r="D187" s="185" t="s">
        <v>143</v>
      </c>
      <c r="E187" s="32"/>
      <c r="F187" s="186" t="s">
        <v>560</v>
      </c>
      <c r="G187" s="32"/>
      <c r="H187" s="32"/>
      <c r="I187" s="32"/>
      <c r="J187" s="32"/>
      <c r="K187" s="32"/>
      <c r="L187" s="35"/>
      <c r="M187" s="187"/>
      <c r="N187" s="188"/>
      <c r="O187" s="67"/>
      <c r="P187" s="67"/>
      <c r="Q187" s="67"/>
      <c r="R187" s="67"/>
      <c r="S187" s="67"/>
      <c r="T187" s="68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6" t="s">
        <v>143</v>
      </c>
      <c r="AU187" s="16" t="s">
        <v>85</v>
      </c>
    </row>
    <row r="188" spans="1:65" s="13" customFormat="1" ht="11.25">
      <c r="B188" s="201"/>
      <c r="C188" s="202"/>
      <c r="D188" s="185" t="s">
        <v>192</v>
      </c>
      <c r="E188" s="203" t="s">
        <v>1</v>
      </c>
      <c r="F188" s="204" t="s">
        <v>1148</v>
      </c>
      <c r="G188" s="202"/>
      <c r="H188" s="205">
        <v>1.728</v>
      </c>
      <c r="I188" s="202"/>
      <c r="J188" s="202"/>
      <c r="K188" s="202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192</v>
      </c>
      <c r="AU188" s="210" t="s">
        <v>85</v>
      </c>
      <c r="AV188" s="13" t="s">
        <v>85</v>
      </c>
      <c r="AW188" s="13" t="s">
        <v>32</v>
      </c>
      <c r="AX188" s="13" t="s">
        <v>83</v>
      </c>
      <c r="AY188" s="210" t="s">
        <v>135</v>
      </c>
    </row>
    <row r="189" spans="1:65" s="11" customFormat="1" ht="22.9" customHeight="1">
      <c r="B189" s="160"/>
      <c r="C189" s="161"/>
      <c r="D189" s="162" t="s">
        <v>74</v>
      </c>
      <c r="E189" s="199" t="s">
        <v>147</v>
      </c>
      <c r="F189" s="199" t="s">
        <v>1018</v>
      </c>
      <c r="G189" s="161"/>
      <c r="H189" s="161"/>
      <c r="I189" s="161"/>
      <c r="J189" s="200">
        <f>BK189</f>
        <v>49458.87</v>
      </c>
      <c r="K189" s="161"/>
      <c r="L189" s="165"/>
      <c r="M189" s="166"/>
      <c r="N189" s="167"/>
      <c r="O189" s="167"/>
      <c r="P189" s="168">
        <f>SUM(P190:P198)</f>
        <v>99.545079999999999</v>
      </c>
      <c r="Q189" s="167"/>
      <c r="R189" s="168">
        <f>SUM(R190:R198)</f>
        <v>0</v>
      </c>
      <c r="S189" s="167"/>
      <c r="T189" s="169">
        <f>SUM(T190:T198)</f>
        <v>15.071999999999999</v>
      </c>
      <c r="AR189" s="170" t="s">
        <v>83</v>
      </c>
      <c r="AT189" s="171" t="s">
        <v>74</v>
      </c>
      <c r="AU189" s="171" t="s">
        <v>83</v>
      </c>
      <c r="AY189" s="170" t="s">
        <v>135</v>
      </c>
      <c r="BK189" s="172">
        <f>SUM(BK190:BK198)</f>
        <v>49458.87</v>
      </c>
    </row>
    <row r="190" spans="1:65" s="2" customFormat="1" ht="24.2" customHeight="1">
      <c r="A190" s="30"/>
      <c r="B190" s="31"/>
      <c r="C190" s="173" t="s">
        <v>7</v>
      </c>
      <c r="D190" s="173" t="s">
        <v>136</v>
      </c>
      <c r="E190" s="174" t="s">
        <v>1019</v>
      </c>
      <c r="F190" s="175" t="s">
        <v>1020</v>
      </c>
      <c r="G190" s="176" t="s">
        <v>218</v>
      </c>
      <c r="H190" s="177">
        <v>6.28</v>
      </c>
      <c r="I190" s="178">
        <v>6466.08</v>
      </c>
      <c r="J190" s="178">
        <f>ROUND(I190*H190,2)</f>
        <v>40606.980000000003</v>
      </c>
      <c r="K190" s="175" t="s">
        <v>140</v>
      </c>
      <c r="L190" s="35"/>
      <c r="M190" s="179" t="s">
        <v>1</v>
      </c>
      <c r="N190" s="180" t="s">
        <v>40</v>
      </c>
      <c r="O190" s="181">
        <v>13.000999999999999</v>
      </c>
      <c r="P190" s="181">
        <f>O190*H190</f>
        <v>81.646280000000004</v>
      </c>
      <c r="Q190" s="181">
        <v>0</v>
      </c>
      <c r="R190" s="181">
        <f>Q190*H190</f>
        <v>0</v>
      </c>
      <c r="S190" s="181">
        <v>2.4</v>
      </c>
      <c r="T190" s="182">
        <f>S190*H190</f>
        <v>15.071999999999999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3" t="s">
        <v>151</v>
      </c>
      <c r="AT190" s="183" t="s">
        <v>136</v>
      </c>
      <c r="AU190" s="183" t="s">
        <v>85</v>
      </c>
      <c r="AY190" s="16" t="s">
        <v>135</v>
      </c>
      <c r="BE190" s="184">
        <f>IF(N190="základní",J190,0)</f>
        <v>40606.980000000003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" t="s">
        <v>83</v>
      </c>
      <c r="BK190" s="184">
        <f>ROUND(I190*H190,2)</f>
        <v>40606.980000000003</v>
      </c>
      <c r="BL190" s="16" t="s">
        <v>151</v>
      </c>
      <c r="BM190" s="183" t="s">
        <v>1021</v>
      </c>
    </row>
    <row r="191" spans="1:65" s="2" customFormat="1" ht="19.5">
      <c r="A191" s="30"/>
      <c r="B191" s="31"/>
      <c r="C191" s="32"/>
      <c r="D191" s="185" t="s">
        <v>143</v>
      </c>
      <c r="E191" s="32"/>
      <c r="F191" s="186" t="s">
        <v>1022</v>
      </c>
      <c r="G191" s="32"/>
      <c r="H191" s="32"/>
      <c r="I191" s="32"/>
      <c r="J191" s="32"/>
      <c r="K191" s="32"/>
      <c r="L191" s="35"/>
      <c r="M191" s="187"/>
      <c r="N191" s="188"/>
      <c r="O191" s="67"/>
      <c r="P191" s="67"/>
      <c r="Q191" s="67"/>
      <c r="R191" s="67"/>
      <c r="S191" s="67"/>
      <c r="T191" s="68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6" t="s">
        <v>143</v>
      </c>
      <c r="AU191" s="16" t="s">
        <v>85</v>
      </c>
    </row>
    <row r="192" spans="1:65" s="13" customFormat="1" ht="11.25">
      <c r="B192" s="201"/>
      <c r="C192" s="202"/>
      <c r="D192" s="185" t="s">
        <v>192</v>
      </c>
      <c r="E192" s="203" t="s">
        <v>1</v>
      </c>
      <c r="F192" s="204" t="s">
        <v>1149</v>
      </c>
      <c r="G192" s="202"/>
      <c r="H192" s="205">
        <v>6.28</v>
      </c>
      <c r="I192" s="202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192</v>
      </c>
      <c r="AU192" s="210" t="s">
        <v>85</v>
      </c>
      <c r="AV192" s="13" t="s">
        <v>85</v>
      </c>
      <c r="AW192" s="13" t="s">
        <v>32</v>
      </c>
      <c r="AX192" s="13" t="s">
        <v>83</v>
      </c>
      <c r="AY192" s="210" t="s">
        <v>135</v>
      </c>
    </row>
    <row r="193" spans="1:65" s="2" customFormat="1" ht="16.5" customHeight="1">
      <c r="A193" s="30"/>
      <c r="B193" s="31"/>
      <c r="C193" s="173" t="s">
        <v>307</v>
      </c>
      <c r="D193" s="173" t="s">
        <v>136</v>
      </c>
      <c r="E193" s="174" t="s">
        <v>1024</v>
      </c>
      <c r="F193" s="175" t="s">
        <v>1025</v>
      </c>
      <c r="G193" s="176" t="s">
        <v>198</v>
      </c>
      <c r="H193" s="177">
        <v>61.72</v>
      </c>
      <c r="I193" s="178">
        <v>35.619999999999997</v>
      </c>
      <c r="J193" s="178">
        <f>ROUND(I193*H193,2)</f>
        <v>2198.4699999999998</v>
      </c>
      <c r="K193" s="175" t="s">
        <v>140</v>
      </c>
      <c r="L193" s="35"/>
      <c r="M193" s="179" t="s">
        <v>1</v>
      </c>
      <c r="N193" s="180" t="s">
        <v>40</v>
      </c>
      <c r="O193" s="181">
        <v>6.9000000000000006E-2</v>
      </c>
      <c r="P193" s="181">
        <f>O193*H193</f>
        <v>4.25868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3" t="s">
        <v>151</v>
      </c>
      <c r="AT193" s="183" t="s">
        <v>136</v>
      </c>
      <c r="AU193" s="183" t="s">
        <v>85</v>
      </c>
      <c r="AY193" s="16" t="s">
        <v>135</v>
      </c>
      <c r="BE193" s="184">
        <f>IF(N193="základní",J193,0)</f>
        <v>2198.4699999999998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6" t="s">
        <v>83</v>
      </c>
      <c r="BK193" s="184">
        <f>ROUND(I193*H193,2)</f>
        <v>2198.4699999999998</v>
      </c>
      <c r="BL193" s="16" t="s">
        <v>151</v>
      </c>
      <c r="BM193" s="183" t="s">
        <v>1026</v>
      </c>
    </row>
    <row r="194" spans="1:65" s="2" customFormat="1" ht="11.25">
      <c r="A194" s="30"/>
      <c r="B194" s="31"/>
      <c r="C194" s="32"/>
      <c r="D194" s="185" t="s">
        <v>143</v>
      </c>
      <c r="E194" s="32"/>
      <c r="F194" s="186" t="s">
        <v>1027</v>
      </c>
      <c r="G194" s="32"/>
      <c r="H194" s="32"/>
      <c r="I194" s="32"/>
      <c r="J194" s="32"/>
      <c r="K194" s="32"/>
      <c r="L194" s="35"/>
      <c r="M194" s="187"/>
      <c r="N194" s="188"/>
      <c r="O194" s="67"/>
      <c r="P194" s="67"/>
      <c r="Q194" s="67"/>
      <c r="R194" s="67"/>
      <c r="S194" s="67"/>
      <c r="T194" s="68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6" t="s">
        <v>143</v>
      </c>
      <c r="AU194" s="16" t="s">
        <v>85</v>
      </c>
    </row>
    <row r="195" spans="1:65" s="13" customFormat="1" ht="11.25">
      <c r="B195" s="201"/>
      <c r="C195" s="202"/>
      <c r="D195" s="185" t="s">
        <v>192</v>
      </c>
      <c r="E195" s="203" t="s">
        <v>1</v>
      </c>
      <c r="F195" s="204" t="s">
        <v>1150</v>
      </c>
      <c r="G195" s="202"/>
      <c r="H195" s="205">
        <v>61.72</v>
      </c>
      <c r="I195" s="202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192</v>
      </c>
      <c r="AU195" s="210" t="s">
        <v>85</v>
      </c>
      <c r="AV195" s="13" t="s">
        <v>85</v>
      </c>
      <c r="AW195" s="13" t="s">
        <v>32</v>
      </c>
      <c r="AX195" s="13" t="s">
        <v>83</v>
      </c>
      <c r="AY195" s="210" t="s">
        <v>135</v>
      </c>
    </row>
    <row r="196" spans="1:65" s="2" customFormat="1" ht="21.75" customHeight="1">
      <c r="A196" s="30"/>
      <c r="B196" s="31"/>
      <c r="C196" s="173" t="s">
        <v>313</v>
      </c>
      <c r="D196" s="173" t="s">
        <v>136</v>
      </c>
      <c r="E196" s="174" t="s">
        <v>1028</v>
      </c>
      <c r="F196" s="175" t="s">
        <v>1029</v>
      </c>
      <c r="G196" s="176" t="s">
        <v>198</v>
      </c>
      <c r="H196" s="177">
        <v>61.72</v>
      </c>
      <c r="I196" s="178">
        <v>107.8</v>
      </c>
      <c r="J196" s="178">
        <f>ROUND(I196*H196,2)</f>
        <v>6653.42</v>
      </c>
      <c r="K196" s="175" t="s">
        <v>140</v>
      </c>
      <c r="L196" s="35"/>
      <c r="M196" s="179" t="s">
        <v>1</v>
      </c>
      <c r="N196" s="180" t="s">
        <v>40</v>
      </c>
      <c r="O196" s="181">
        <v>0.221</v>
      </c>
      <c r="P196" s="181">
        <f>O196*H196</f>
        <v>13.64012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3" t="s">
        <v>151</v>
      </c>
      <c r="AT196" s="183" t="s">
        <v>136</v>
      </c>
      <c r="AU196" s="183" t="s">
        <v>85</v>
      </c>
      <c r="AY196" s="16" t="s">
        <v>135</v>
      </c>
      <c r="BE196" s="184">
        <f>IF(N196="základní",J196,0)</f>
        <v>6653.42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6" t="s">
        <v>83</v>
      </c>
      <c r="BK196" s="184">
        <f>ROUND(I196*H196,2)</f>
        <v>6653.42</v>
      </c>
      <c r="BL196" s="16" t="s">
        <v>151</v>
      </c>
      <c r="BM196" s="183" t="s">
        <v>1030</v>
      </c>
    </row>
    <row r="197" spans="1:65" s="2" customFormat="1" ht="19.5">
      <c r="A197" s="30"/>
      <c r="B197" s="31"/>
      <c r="C197" s="32"/>
      <c r="D197" s="185" t="s">
        <v>143</v>
      </c>
      <c r="E197" s="32"/>
      <c r="F197" s="186" t="s">
        <v>1031</v>
      </c>
      <c r="G197" s="32"/>
      <c r="H197" s="32"/>
      <c r="I197" s="32"/>
      <c r="J197" s="32"/>
      <c r="K197" s="32"/>
      <c r="L197" s="35"/>
      <c r="M197" s="187"/>
      <c r="N197" s="188"/>
      <c r="O197" s="67"/>
      <c r="P197" s="67"/>
      <c r="Q197" s="67"/>
      <c r="R197" s="67"/>
      <c r="S197" s="67"/>
      <c r="T197" s="68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6" t="s">
        <v>143</v>
      </c>
      <c r="AU197" s="16" t="s">
        <v>85</v>
      </c>
    </row>
    <row r="198" spans="1:65" s="13" customFormat="1" ht="11.25">
      <c r="B198" s="201"/>
      <c r="C198" s="202"/>
      <c r="D198" s="185" t="s">
        <v>192</v>
      </c>
      <c r="E198" s="203" t="s">
        <v>1</v>
      </c>
      <c r="F198" s="204" t="s">
        <v>1150</v>
      </c>
      <c r="G198" s="202"/>
      <c r="H198" s="205">
        <v>61.72</v>
      </c>
      <c r="I198" s="202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192</v>
      </c>
      <c r="AU198" s="210" t="s">
        <v>85</v>
      </c>
      <c r="AV198" s="13" t="s">
        <v>85</v>
      </c>
      <c r="AW198" s="13" t="s">
        <v>32</v>
      </c>
      <c r="AX198" s="13" t="s">
        <v>83</v>
      </c>
      <c r="AY198" s="210" t="s">
        <v>135</v>
      </c>
    </row>
    <row r="199" spans="1:65" s="11" customFormat="1" ht="22.9" customHeight="1">
      <c r="B199" s="160"/>
      <c r="C199" s="161"/>
      <c r="D199" s="162" t="s">
        <v>74</v>
      </c>
      <c r="E199" s="199" t="s">
        <v>151</v>
      </c>
      <c r="F199" s="199" t="s">
        <v>561</v>
      </c>
      <c r="G199" s="161"/>
      <c r="H199" s="161"/>
      <c r="I199" s="161"/>
      <c r="J199" s="200">
        <f>BK199</f>
        <v>6410.41</v>
      </c>
      <c r="K199" s="161"/>
      <c r="L199" s="165"/>
      <c r="M199" s="166"/>
      <c r="N199" s="167"/>
      <c r="O199" s="167"/>
      <c r="P199" s="168">
        <f>SUM(P200:P202)</f>
        <v>8.3699099999999991</v>
      </c>
      <c r="Q199" s="167"/>
      <c r="R199" s="168">
        <f>SUM(R200:R202)</f>
        <v>9.3366222600000004</v>
      </c>
      <c r="S199" s="167"/>
      <c r="T199" s="169">
        <f>SUM(T200:T202)</f>
        <v>0</v>
      </c>
      <c r="AR199" s="170" t="s">
        <v>83</v>
      </c>
      <c r="AT199" s="171" t="s">
        <v>74</v>
      </c>
      <c r="AU199" s="171" t="s">
        <v>83</v>
      </c>
      <c r="AY199" s="170" t="s">
        <v>135</v>
      </c>
      <c r="BK199" s="172">
        <f>SUM(BK200:BK202)</f>
        <v>6410.41</v>
      </c>
    </row>
    <row r="200" spans="1:65" s="2" customFormat="1" ht="24.2" customHeight="1">
      <c r="A200" s="30"/>
      <c r="B200" s="31"/>
      <c r="C200" s="173" t="s">
        <v>319</v>
      </c>
      <c r="D200" s="173" t="s">
        <v>136</v>
      </c>
      <c r="E200" s="174" t="s">
        <v>562</v>
      </c>
      <c r="F200" s="175" t="s">
        <v>563</v>
      </c>
      <c r="G200" s="176" t="s">
        <v>218</v>
      </c>
      <c r="H200" s="177">
        <v>4.9379999999999997</v>
      </c>
      <c r="I200" s="178">
        <v>1298.18</v>
      </c>
      <c r="J200" s="178">
        <f>ROUND(I200*H200,2)</f>
        <v>6410.41</v>
      </c>
      <c r="K200" s="175" t="s">
        <v>140</v>
      </c>
      <c r="L200" s="35"/>
      <c r="M200" s="179" t="s">
        <v>1</v>
      </c>
      <c r="N200" s="180" t="s">
        <v>40</v>
      </c>
      <c r="O200" s="181">
        <v>1.6950000000000001</v>
      </c>
      <c r="P200" s="181">
        <f>O200*H200</f>
        <v>8.3699099999999991</v>
      </c>
      <c r="Q200" s="181">
        <v>1.8907700000000001</v>
      </c>
      <c r="R200" s="181">
        <f>Q200*H200</f>
        <v>9.3366222600000004</v>
      </c>
      <c r="S200" s="181">
        <v>0</v>
      </c>
      <c r="T200" s="182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3" t="s">
        <v>151</v>
      </c>
      <c r="AT200" s="183" t="s">
        <v>136</v>
      </c>
      <c r="AU200" s="183" t="s">
        <v>85</v>
      </c>
      <c r="AY200" s="16" t="s">
        <v>135</v>
      </c>
      <c r="BE200" s="184">
        <f>IF(N200="základní",J200,0)</f>
        <v>6410.41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83</v>
      </c>
      <c r="BK200" s="184">
        <f>ROUND(I200*H200,2)</f>
        <v>6410.41</v>
      </c>
      <c r="BL200" s="16" t="s">
        <v>151</v>
      </c>
      <c r="BM200" s="183" t="s">
        <v>564</v>
      </c>
    </row>
    <row r="201" spans="1:65" s="2" customFormat="1" ht="19.5">
      <c r="A201" s="30"/>
      <c r="B201" s="31"/>
      <c r="C201" s="32"/>
      <c r="D201" s="185" t="s">
        <v>143</v>
      </c>
      <c r="E201" s="32"/>
      <c r="F201" s="186" t="s">
        <v>565</v>
      </c>
      <c r="G201" s="32"/>
      <c r="H201" s="32"/>
      <c r="I201" s="32"/>
      <c r="J201" s="32"/>
      <c r="K201" s="32"/>
      <c r="L201" s="35"/>
      <c r="M201" s="187"/>
      <c r="N201" s="188"/>
      <c r="O201" s="67"/>
      <c r="P201" s="67"/>
      <c r="Q201" s="67"/>
      <c r="R201" s="67"/>
      <c r="S201" s="67"/>
      <c r="T201" s="68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6" t="s">
        <v>143</v>
      </c>
      <c r="AU201" s="16" t="s">
        <v>85</v>
      </c>
    </row>
    <row r="202" spans="1:65" s="13" customFormat="1" ht="11.25">
      <c r="B202" s="201"/>
      <c r="C202" s="202"/>
      <c r="D202" s="185" t="s">
        <v>192</v>
      </c>
      <c r="E202" s="203" t="s">
        <v>1</v>
      </c>
      <c r="F202" s="204" t="s">
        <v>1151</v>
      </c>
      <c r="G202" s="202"/>
      <c r="H202" s="205">
        <v>4.9379999999999997</v>
      </c>
      <c r="I202" s="202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85</v>
      </c>
      <c r="AV202" s="13" t="s">
        <v>85</v>
      </c>
      <c r="AW202" s="13" t="s">
        <v>32</v>
      </c>
      <c r="AX202" s="13" t="s">
        <v>83</v>
      </c>
      <c r="AY202" s="210" t="s">
        <v>135</v>
      </c>
    </row>
    <row r="203" spans="1:65" s="11" customFormat="1" ht="22.9" customHeight="1">
      <c r="B203" s="160"/>
      <c r="C203" s="161"/>
      <c r="D203" s="162" t="s">
        <v>74</v>
      </c>
      <c r="E203" s="199" t="s">
        <v>166</v>
      </c>
      <c r="F203" s="199" t="s">
        <v>345</v>
      </c>
      <c r="G203" s="161"/>
      <c r="H203" s="161"/>
      <c r="I203" s="161"/>
      <c r="J203" s="200">
        <f>BK203</f>
        <v>189447.17999999996</v>
      </c>
      <c r="K203" s="161"/>
      <c r="L203" s="165"/>
      <c r="M203" s="166"/>
      <c r="N203" s="167"/>
      <c r="O203" s="167"/>
      <c r="P203" s="168">
        <f>SUM(P204:P275)</f>
        <v>96.792140000000018</v>
      </c>
      <c r="Q203" s="167"/>
      <c r="R203" s="168">
        <f>SUM(R204:R275)</f>
        <v>25.974173589999999</v>
      </c>
      <c r="S203" s="167"/>
      <c r="T203" s="169">
        <f>SUM(T204:T275)</f>
        <v>0</v>
      </c>
      <c r="AR203" s="170" t="s">
        <v>83</v>
      </c>
      <c r="AT203" s="171" t="s">
        <v>74</v>
      </c>
      <c r="AU203" s="171" t="s">
        <v>83</v>
      </c>
      <c r="AY203" s="170" t="s">
        <v>135</v>
      </c>
      <c r="BK203" s="172">
        <f>SUM(BK204:BK275)</f>
        <v>189447.17999999996</v>
      </c>
    </row>
    <row r="204" spans="1:65" s="2" customFormat="1" ht="24.2" customHeight="1">
      <c r="A204" s="30"/>
      <c r="B204" s="31"/>
      <c r="C204" s="173" t="s">
        <v>324</v>
      </c>
      <c r="D204" s="173" t="s">
        <v>136</v>
      </c>
      <c r="E204" s="174" t="s">
        <v>654</v>
      </c>
      <c r="F204" s="175" t="s">
        <v>655</v>
      </c>
      <c r="G204" s="176" t="s">
        <v>371</v>
      </c>
      <c r="H204" s="177">
        <v>40</v>
      </c>
      <c r="I204" s="178">
        <v>81.819999999999993</v>
      </c>
      <c r="J204" s="178">
        <f>ROUND(I204*H204,2)</f>
        <v>3272.8</v>
      </c>
      <c r="K204" s="175" t="s">
        <v>140</v>
      </c>
      <c r="L204" s="35"/>
      <c r="M204" s="179" t="s">
        <v>1</v>
      </c>
      <c r="N204" s="180" t="s">
        <v>40</v>
      </c>
      <c r="O204" s="181">
        <v>0.184</v>
      </c>
      <c r="P204" s="181">
        <f>O204*H204</f>
        <v>7.3599999999999994</v>
      </c>
      <c r="Q204" s="181">
        <v>3.2634E-5</v>
      </c>
      <c r="R204" s="181">
        <f>Q204*H204</f>
        <v>1.30536E-3</v>
      </c>
      <c r="S204" s="181">
        <v>0</v>
      </c>
      <c r="T204" s="182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83" t="s">
        <v>151</v>
      </c>
      <c r="AT204" s="183" t="s">
        <v>136</v>
      </c>
      <c r="AU204" s="183" t="s">
        <v>85</v>
      </c>
      <c r="AY204" s="16" t="s">
        <v>135</v>
      </c>
      <c r="BE204" s="184">
        <f>IF(N204="základní",J204,0)</f>
        <v>3272.8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83</v>
      </c>
      <c r="BK204" s="184">
        <f>ROUND(I204*H204,2)</f>
        <v>3272.8</v>
      </c>
      <c r="BL204" s="16" t="s">
        <v>151</v>
      </c>
      <c r="BM204" s="183" t="s">
        <v>656</v>
      </c>
    </row>
    <row r="205" spans="1:65" s="2" customFormat="1" ht="19.5">
      <c r="A205" s="30"/>
      <c r="B205" s="31"/>
      <c r="C205" s="32"/>
      <c r="D205" s="185" t="s">
        <v>143</v>
      </c>
      <c r="E205" s="32"/>
      <c r="F205" s="186" t="s">
        <v>657</v>
      </c>
      <c r="G205" s="32"/>
      <c r="H205" s="32"/>
      <c r="I205" s="32"/>
      <c r="J205" s="32"/>
      <c r="K205" s="32"/>
      <c r="L205" s="35"/>
      <c r="M205" s="187"/>
      <c r="N205" s="188"/>
      <c r="O205" s="67"/>
      <c r="P205" s="67"/>
      <c r="Q205" s="67"/>
      <c r="R205" s="67"/>
      <c r="S205" s="67"/>
      <c r="T205" s="68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6" t="s">
        <v>143</v>
      </c>
      <c r="AU205" s="16" t="s">
        <v>85</v>
      </c>
    </row>
    <row r="206" spans="1:65" s="13" customFormat="1" ht="11.25">
      <c r="B206" s="201"/>
      <c r="C206" s="202"/>
      <c r="D206" s="185" t="s">
        <v>192</v>
      </c>
      <c r="E206" s="203" t="s">
        <v>1</v>
      </c>
      <c r="F206" s="204" t="s">
        <v>410</v>
      </c>
      <c r="G206" s="202"/>
      <c r="H206" s="205">
        <v>40</v>
      </c>
      <c r="I206" s="202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192</v>
      </c>
      <c r="AU206" s="210" t="s">
        <v>85</v>
      </c>
      <c r="AV206" s="13" t="s">
        <v>85</v>
      </c>
      <c r="AW206" s="13" t="s">
        <v>32</v>
      </c>
      <c r="AX206" s="13" t="s">
        <v>83</v>
      </c>
      <c r="AY206" s="210" t="s">
        <v>135</v>
      </c>
    </row>
    <row r="207" spans="1:65" s="2" customFormat="1" ht="24.2" customHeight="1">
      <c r="A207" s="30"/>
      <c r="B207" s="31"/>
      <c r="C207" s="173" t="s">
        <v>329</v>
      </c>
      <c r="D207" s="173" t="s">
        <v>136</v>
      </c>
      <c r="E207" s="174" t="s">
        <v>1152</v>
      </c>
      <c r="F207" s="175" t="s">
        <v>1153</v>
      </c>
      <c r="G207" s="176" t="s">
        <v>198</v>
      </c>
      <c r="H207" s="177">
        <v>61.72</v>
      </c>
      <c r="I207" s="178">
        <v>160.13999999999999</v>
      </c>
      <c r="J207" s="178">
        <f>ROUND(I207*H207,2)</f>
        <v>9883.84</v>
      </c>
      <c r="K207" s="175" t="s">
        <v>140</v>
      </c>
      <c r="L207" s="35"/>
      <c r="M207" s="179" t="s">
        <v>1</v>
      </c>
      <c r="N207" s="180" t="s">
        <v>40</v>
      </c>
      <c r="O207" s="181">
        <v>0.312</v>
      </c>
      <c r="P207" s="181">
        <f>O207*H207</f>
        <v>19.256640000000001</v>
      </c>
      <c r="Q207" s="181">
        <v>1.2999999999999999E-5</v>
      </c>
      <c r="R207" s="181">
        <f>Q207*H207</f>
        <v>8.023599999999999E-4</v>
      </c>
      <c r="S207" s="181">
        <v>0</v>
      </c>
      <c r="T207" s="182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3" t="s">
        <v>151</v>
      </c>
      <c r="AT207" s="183" t="s">
        <v>136</v>
      </c>
      <c r="AU207" s="183" t="s">
        <v>85</v>
      </c>
      <c r="AY207" s="16" t="s">
        <v>135</v>
      </c>
      <c r="BE207" s="184">
        <f>IF(N207="základní",J207,0)</f>
        <v>9883.84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6" t="s">
        <v>83</v>
      </c>
      <c r="BK207" s="184">
        <f>ROUND(I207*H207,2)</f>
        <v>9883.84</v>
      </c>
      <c r="BL207" s="16" t="s">
        <v>151</v>
      </c>
      <c r="BM207" s="183" t="s">
        <v>1154</v>
      </c>
    </row>
    <row r="208" spans="1:65" s="2" customFormat="1" ht="19.5">
      <c r="A208" s="30"/>
      <c r="B208" s="31"/>
      <c r="C208" s="32"/>
      <c r="D208" s="185" t="s">
        <v>143</v>
      </c>
      <c r="E208" s="32"/>
      <c r="F208" s="186" t="s">
        <v>1155</v>
      </c>
      <c r="G208" s="32"/>
      <c r="H208" s="32"/>
      <c r="I208" s="32"/>
      <c r="J208" s="32"/>
      <c r="K208" s="32"/>
      <c r="L208" s="35"/>
      <c r="M208" s="187"/>
      <c r="N208" s="188"/>
      <c r="O208" s="67"/>
      <c r="P208" s="67"/>
      <c r="Q208" s="67"/>
      <c r="R208" s="67"/>
      <c r="S208" s="67"/>
      <c r="T208" s="68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6" t="s">
        <v>143</v>
      </c>
      <c r="AU208" s="16" t="s">
        <v>85</v>
      </c>
    </row>
    <row r="209" spans="1:65" s="13" customFormat="1" ht="11.25">
      <c r="B209" s="201"/>
      <c r="C209" s="202"/>
      <c r="D209" s="185" t="s">
        <v>192</v>
      </c>
      <c r="E209" s="203" t="s">
        <v>1</v>
      </c>
      <c r="F209" s="204" t="s">
        <v>1156</v>
      </c>
      <c r="G209" s="202"/>
      <c r="H209" s="205">
        <v>61.72</v>
      </c>
      <c r="I209" s="202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192</v>
      </c>
      <c r="AU209" s="210" t="s">
        <v>85</v>
      </c>
      <c r="AV209" s="13" t="s">
        <v>85</v>
      </c>
      <c r="AW209" s="13" t="s">
        <v>32</v>
      </c>
      <c r="AX209" s="13" t="s">
        <v>83</v>
      </c>
      <c r="AY209" s="210" t="s">
        <v>135</v>
      </c>
    </row>
    <row r="210" spans="1:65" s="2" customFormat="1" ht="21.75" customHeight="1">
      <c r="A210" s="30"/>
      <c r="B210" s="31"/>
      <c r="C210" s="221" t="s">
        <v>334</v>
      </c>
      <c r="D210" s="221" t="s">
        <v>295</v>
      </c>
      <c r="E210" s="222" t="s">
        <v>1157</v>
      </c>
      <c r="F210" s="223" t="s">
        <v>1158</v>
      </c>
      <c r="G210" s="224" t="s">
        <v>349</v>
      </c>
      <c r="H210" s="225">
        <v>3</v>
      </c>
      <c r="I210" s="226">
        <v>991</v>
      </c>
      <c r="J210" s="226">
        <f>ROUND(I210*H210,2)</f>
        <v>2973</v>
      </c>
      <c r="K210" s="223" t="s">
        <v>253</v>
      </c>
      <c r="L210" s="227"/>
      <c r="M210" s="228" t="s">
        <v>1</v>
      </c>
      <c r="N210" s="229" t="s">
        <v>40</v>
      </c>
      <c r="O210" s="181">
        <v>0</v>
      </c>
      <c r="P210" s="181">
        <f>O210*H210</f>
        <v>0</v>
      </c>
      <c r="Q210" s="181">
        <v>4.5999999999999999E-3</v>
      </c>
      <c r="R210" s="181">
        <f>Q210*H210</f>
        <v>1.38E-2</v>
      </c>
      <c r="S210" s="181">
        <v>0</v>
      </c>
      <c r="T210" s="18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3" t="s">
        <v>166</v>
      </c>
      <c r="AT210" s="183" t="s">
        <v>295</v>
      </c>
      <c r="AU210" s="183" t="s">
        <v>85</v>
      </c>
      <c r="AY210" s="16" t="s">
        <v>135</v>
      </c>
      <c r="BE210" s="184">
        <f>IF(N210="základní",J210,0)</f>
        <v>2973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83</v>
      </c>
      <c r="BK210" s="184">
        <f>ROUND(I210*H210,2)</f>
        <v>2973</v>
      </c>
      <c r="BL210" s="16" t="s">
        <v>151</v>
      </c>
      <c r="BM210" s="183" t="s">
        <v>1159</v>
      </c>
    </row>
    <row r="211" spans="1:65" s="2" customFormat="1" ht="11.25">
      <c r="A211" s="30"/>
      <c r="B211" s="31"/>
      <c r="C211" s="32"/>
      <c r="D211" s="185" t="s">
        <v>143</v>
      </c>
      <c r="E211" s="32"/>
      <c r="F211" s="186" t="s">
        <v>1160</v>
      </c>
      <c r="G211" s="32"/>
      <c r="H211" s="32"/>
      <c r="I211" s="32"/>
      <c r="J211" s="32"/>
      <c r="K211" s="32"/>
      <c r="L211" s="35"/>
      <c r="M211" s="187"/>
      <c r="N211" s="188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6" t="s">
        <v>143</v>
      </c>
      <c r="AU211" s="16" t="s">
        <v>85</v>
      </c>
    </row>
    <row r="212" spans="1:65" s="13" customFormat="1" ht="11.25">
      <c r="B212" s="201"/>
      <c r="C212" s="202"/>
      <c r="D212" s="185" t="s">
        <v>192</v>
      </c>
      <c r="E212" s="203" t="s">
        <v>1</v>
      </c>
      <c r="F212" s="204" t="s">
        <v>147</v>
      </c>
      <c r="G212" s="202"/>
      <c r="H212" s="205">
        <v>3</v>
      </c>
      <c r="I212" s="202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85</v>
      </c>
      <c r="AV212" s="13" t="s">
        <v>85</v>
      </c>
      <c r="AW212" s="13" t="s">
        <v>32</v>
      </c>
      <c r="AX212" s="13" t="s">
        <v>83</v>
      </c>
      <c r="AY212" s="210" t="s">
        <v>135</v>
      </c>
    </row>
    <row r="213" spans="1:65" s="2" customFormat="1" ht="21.75" customHeight="1">
      <c r="A213" s="30"/>
      <c r="B213" s="31"/>
      <c r="C213" s="221" t="s">
        <v>340</v>
      </c>
      <c r="D213" s="221" t="s">
        <v>295</v>
      </c>
      <c r="E213" s="222" t="s">
        <v>1161</v>
      </c>
      <c r="F213" s="223" t="s">
        <v>1162</v>
      </c>
      <c r="G213" s="224" t="s">
        <v>349</v>
      </c>
      <c r="H213" s="225">
        <v>1</v>
      </c>
      <c r="I213" s="226">
        <v>2350</v>
      </c>
      <c r="J213" s="226">
        <f>ROUND(I213*H213,2)</f>
        <v>2350</v>
      </c>
      <c r="K213" s="223" t="s">
        <v>253</v>
      </c>
      <c r="L213" s="227"/>
      <c r="M213" s="228" t="s">
        <v>1</v>
      </c>
      <c r="N213" s="229" t="s">
        <v>40</v>
      </c>
      <c r="O213" s="181">
        <v>0</v>
      </c>
      <c r="P213" s="181">
        <f>O213*H213</f>
        <v>0</v>
      </c>
      <c r="Q213" s="181">
        <v>1.3809999999999999E-2</v>
      </c>
      <c r="R213" s="181">
        <f>Q213*H213</f>
        <v>1.3809999999999999E-2</v>
      </c>
      <c r="S213" s="181">
        <v>0</v>
      </c>
      <c r="T213" s="182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83" t="s">
        <v>166</v>
      </c>
      <c r="AT213" s="183" t="s">
        <v>295</v>
      </c>
      <c r="AU213" s="183" t="s">
        <v>85</v>
      </c>
      <c r="AY213" s="16" t="s">
        <v>135</v>
      </c>
      <c r="BE213" s="184">
        <f>IF(N213="základní",J213,0)</f>
        <v>2350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83</v>
      </c>
      <c r="BK213" s="184">
        <f>ROUND(I213*H213,2)</f>
        <v>2350</v>
      </c>
      <c r="BL213" s="16" t="s">
        <v>151</v>
      </c>
      <c r="BM213" s="183" t="s">
        <v>1163</v>
      </c>
    </row>
    <row r="214" spans="1:65" s="2" customFormat="1" ht="11.25">
      <c r="A214" s="30"/>
      <c r="B214" s="31"/>
      <c r="C214" s="32"/>
      <c r="D214" s="185" t="s">
        <v>143</v>
      </c>
      <c r="E214" s="32"/>
      <c r="F214" s="186" t="s">
        <v>1164</v>
      </c>
      <c r="G214" s="32"/>
      <c r="H214" s="32"/>
      <c r="I214" s="32"/>
      <c r="J214" s="32"/>
      <c r="K214" s="32"/>
      <c r="L214" s="35"/>
      <c r="M214" s="187"/>
      <c r="N214" s="188"/>
      <c r="O214" s="67"/>
      <c r="P214" s="67"/>
      <c r="Q214" s="67"/>
      <c r="R214" s="67"/>
      <c r="S214" s="67"/>
      <c r="T214" s="68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6" t="s">
        <v>143</v>
      </c>
      <c r="AU214" s="16" t="s">
        <v>85</v>
      </c>
    </row>
    <row r="215" spans="1:65" s="13" customFormat="1" ht="11.25">
      <c r="B215" s="201"/>
      <c r="C215" s="202"/>
      <c r="D215" s="185" t="s">
        <v>192</v>
      </c>
      <c r="E215" s="203" t="s">
        <v>1</v>
      </c>
      <c r="F215" s="204" t="s">
        <v>83</v>
      </c>
      <c r="G215" s="202"/>
      <c r="H215" s="205">
        <v>1</v>
      </c>
      <c r="I215" s="202"/>
      <c r="J215" s="202"/>
      <c r="K215" s="202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192</v>
      </c>
      <c r="AU215" s="210" t="s">
        <v>85</v>
      </c>
      <c r="AV215" s="13" t="s">
        <v>85</v>
      </c>
      <c r="AW215" s="13" t="s">
        <v>32</v>
      </c>
      <c r="AX215" s="13" t="s">
        <v>83</v>
      </c>
      <c r="AY215" s="210" t="s">
        <v>135</v>
      </c>
    </row>
    <row r="216" spans="1:65" s="2" customFormat="1" ht="21.75" customHeight="1">
      <c r="A216" s="30"/>
      <c r="B216" s="31"/>
      <c r="C216" s="221" t="s">
        <v>346</v>
      </c>
      <c r="D216" s="221" t="s">
        <v>295</v>
      </c>
      <c r="E216" s="222" t="s">
        <v>1165</v>
      </c>
      <c r="F216" s="223" t="s">
        <v>1166</v>
      </c>
      <c r="G216" s="224" t="s">
        <v>349</v>
      </c>
      <c r="H216" s="225">
        <v>10</v>
      </c>
      <c r="I216" s="226">
        <v>3800</v>
      </c>
      <c r="J216" s="226">
        <f>ROUND(I216*H216,2)</f>
        <v>38000</v>
      </c>
      <c r="K216" s="223" t="s">
        <v>253</v>
      </c>
      <c r="L216" s="227"/>
      <c r="M216" s="228" t="s">
        <v>1</v>
      </c>
      <c r="N216" s="229" t="s">
        <v>40</v>
      </c>
      <c r="O216" s="181">
        <v>0</v>
      </c>
      <c r="P216" s="181">
        <f>O216*H216</f>
        <v>0</v>
      </c>
      <c r="Q216" s="181">
        <v>2.76E-2</v>
      </c>
      <c r="R216" s="181">
        <f>Q216*H216</f>
        <v>0.27600000000000002</v>
      </c>
      <c r="S216" s="181">
        <v>0</v>
      </c>
      <c r="T216" s="182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83" t="s">
        <v>166</v>
      </c>
      <c r="AT216" s="183" t="s">
        <v>295</v>
      </c>
      <c r="AU216" s="183" t="s">
        <v>85</v>
      </c>
      <c r="AY216" s="16" t="s">
        <v>135</v>
      </c>
      <c r="BE216" s="184">
        <f>IF(N216="základní",J216,0)</f>
        <v>38000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6" t="s">
        <v>83</v>
      </c>
      <c r="BK216" s="184">
        <f>ROUND(I216*H216,2)</f>
        <v>38000</v>
      </c>
      <c r="BL216" s="16" t="s">
        <v>151</v>
      </c>
      <c r="BM216" s="183" t="s">
        <v>1167</v>
      </c>
    </row>
    <row r="217" spans="1:65" s="2" customFormat="1" ht="11.25">
      <c r="A217" s="30"/>
      <c r="B217" s="31"/>
      <c r="C217" s="32"/>
      <c r="D217" s="185" t="s">
        <v>143</v>
      </c>
      <c r="E217" s="32"/>
      <c r="F217" s="186" t="s">
        <v>1168</v>
      </c>
      <c r="G217" s="32"/>
      <c r="H217" s="32"/>
      <c r="I217" s="32"/>
      <c r="J217" s="32"/>
      <c r="K217" s="32"/>
      <c r="L217" s="35"/>
      <c r="M217" s="187"/>
      <c r="N217" s="188"/>
      <c r="O217" s="67"/>
      <c r="P217" s="67"/>
      <c r="Q217" s="67"/>
      <c r="R217" s="67"/>
      <c r="S217" s="67"/>
      <c r="T217" s="68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6" t="s">
        <v>143</v>
      </c>
      <c r="AU217" s="16" t="s">
        <v>85</v>
      </c>
    </row>
    <row r="218" spans="1:65" s="13" customFormat="1" ht="11.25">
      <c r="B218" s="201"/>
      <c r="C218" s="202"/>
      <c r="D218" s="185" t="s">
        <v>192</v>
      </c>
      <c r="E218" s="203" t="s">
        <v>1</v>
      </c>
      <c r="F218" s="204" t="s">
        <v>239</v>
      </c>
      <c r="G218" s="202"/>
      <c r="H218" s="205">
        <v>10</v>
      </c>
      <c r="I218" s="202"/>
      <c r="J218" s="202"/>
      <c r="K218" s="202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192</v>
      </c>
      <c r="AU218" s="210" t="s">
        <v>85</v>
      </c>
      <c r="AV218" s="13" t="s">
        <v>85</v>
      </c>
      <c r="AW218" s="13" t="s">
        <v>32</v>
      </c>
      <c r="AX218" s="13" t="s">
        <v>83</v>
      </c>
      <c r="AY218" s="210" t="s">
        <v>135</v>
      </c>
    </row>
    <row r="219" spans="1:65" s="2" customFormat="1" ht="24.2" customHeight="1">
      <c r="A219" s="30"/>
      <c r="B219" s="31"/>
      <c r="C219" s="173" t="s">
        <v>352</v>
      </c>
      <c r="D219" s="173" t="s">
        <v>136</v>
      </c>
      <c r="E219" s="174" t="s">
        <v>1169</v>
      </c>
      <c r="F219" s="175" t="s">
        <v>1170</v>
      </c>
      <c r="G219" s="176" t="s">
        <v>349</v>
      </c>
      <c r="H219" s="177">
        <v>8</v>
      </c>
      <c r="I219" s="178">
        <v>449.53</v>
      </c>
      <c r="J219" s="178">
        <f>ROUND(I219*H219,2)</f>
        <v>3596.24</v>
      </c>
      <c r="K219" s="175" t="s">
        <v>140</v>
      </c>
      <c r="L219" s="35"/>
      <c r="M219" s="179" t="s">
        <v>1</v>
      </c>
      <c r="N219" s="180" t="s">
        <v>40</v>
      </c>
      <c r="O219" s="181">
        <v>1.2170000000000001</v>
      </c>
      <c r="P219" s="181">
        <f>O219*H219</f>
        <v>9.7360000000000007</v>
      </c>
      <c r="Q219" s="181">
        <v>1.9E-6</v>
      </c>
      <c r="R219" s="181">
        <f>Q219*H219</f>
        <v>1.52E-5</v>
      </c>
      <c r="S219" s="181">
        <v>0</v>
      </c>
      <c r="T219" s="182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83" t="s">
        <v>151</v>
      </c>
      <c r="AT219" s="183" t="s">
        <v>136</v>
      </c>
      <c r="AU219" s="183" t="s">
        <v>85</v>
      </c>
      <c r="AY219" s="16" t="s">
        <v>135</v>
      </c>
      <c r="BE219" s="184">
        <f>IF(N219="základní",J219,0)</f>
        <v>3596.24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6" t="s">
        <v>83</v>
      </c>
      <c r="BK219" s="184">
        <f>ROUND(I219*H219,2)</f>
        <v>3596.24</v>
      </c>
      <c r="BL219" s="16" t="s">
        <v>151</v>
      </c>
      <c r="BM219" s="183" t="s">
        <v>1171</v>
      </c>
    </row>
    <row r="220" spans="1:65" s="2" customFormat="1" ht="19.5">
      <c r="A220" s="30"/>
      <c r="B220" s="31"/>
      <c r="C220" s="32"/>
      <c r="D220" s="185" t="s">
        <v>143</v>
      </c>
      <c r="E220" s="32"/>
      <c r="F220" s="186" t="s">
        <v>1172</v>
      </c>
      <c r="G220" s="32"/>
      <c r="H220" s="32"/>
      <c r="I220" s="32"/>
      <c r="J220" s="32"/>
      <c r="K220" s="32"/>
      <c r="L220" s="35"/>
      <c r="M220" s="187"/>
      <c r="N220" s="188"/>
      <c r="O220" s="67"/>
      <c r="P220" s="67"/>
      <c r="Q220" s="67"/>
      <c r="R220" s="67"/>
      <c r="S220" s="67"/>
      <c r="T220" s="68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6" t="s">
        <v>143</v>
      </c>
      <c r="AU220" s="16" t="s">
        <v>85</v>
      </c>
    </row>
    <row r="221" spans="1:65" s="13" customFormat="1" ht="11.25">
      <c r="B221" s="201"/>
      <c r="C221" s="202"/>
      <c r="D221" s="185" t="s">
        <v>192</v>
      </c>
      <c r="E221" s="203" t="s">
        <v>1</v>
      </c>
      <c r="F221" s="204" t="s">
        <v>166</v>
      </c>
      <c r="G221" s="202"/>
      <c r="H221" s="205">
        <v>8</v>
      </c>
      <c r="I221" s="202"/>
      <c r="J221" s="202"/>
      <c r="K221" s="202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192</v>
      </c>
      <c r="AU221" s="210" t="s">
        <v>85</v>
      </c>
      <c r="AV221" s="13" t="s">
        <v>85</v>
      </c>
      <c r="AW221" s="13" t="s">
        <v>32</v>
      </c>
      <c r="AX221" s="13" t="s">
        <v>83</v>
      </c>
      <c r="AY221" s="210" t="s">
        <v>135</v>
      </c>
    </row>
    <row r="222" spans="1:65" s="2" customFormat="1" ht="16.5" customHeight="1">
      <c r="A222" s="30"/>
      <c r="B222" s="31"/>
      <c r="C222" s="221" t="s">
        <v>357</v>
      </c>
      <c r="D222" s="221" t="s">
        <v>295</v>
      </c>
      <c r="E222" s="222" t="s">
        <v>1173</v>
      </c>
      <c r="F222" s="223" t="s">
        <v>1174</v>
      </c>
      <c r="G222" s="224" t="s">
        <v>349</v>
      </c>
      <c r="H222" s="225">
        <v>8</v>
      </c>
      <c r="I222" s="226">
        <v>631</v>
      </c>
      <c r="J222" s="226">
        <f>ROUND(I222*H222,2)</f>
        <v>5048</v>
      </c>
      <c r="K222" s="223" t="s">
        <v>253</v>
      </c>
      <c r="L222" s="227"/>
      <c r="M222" s="228" t="s">
        <v>1</v>
      </c>
      <c r="N222" s="229" t="s">
        <v>40</v>
      </c>
      <c r="O222" s="181">
        <v>0</v>
      </c>
      <c r="P222" s="181">
        <f>O222*H222</f>
        <v>0</v>
      </c>
      <c r="Q222" s="181">
        <v>2.0999999999999999E-3</v>
      </c>
      <c r="R222" s="181">
        <f>Q222*H222</f>
        <v>1.6799999999999999E-2</v>
      </c>
      <c r="S222" s="181">
        <v>0</v>
      </c>
      <c r="T222" s="182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83" t="s">
        <v>166</v>
      </c>
      <c r="AT222" s="183" t="s">
        <v>295</v>
      </c>
      <c r="AU222" s="183" t="s">
        <v>85</v>
      </c>
      <c r="AY222" s="16" t="s">
        <v>135</v>
      </c>
      <c r="BE222" s="184">
        <f>IF(N222="základní",J222,0)</f>
        <v>5048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6" t="s">
        <v>83</v>
      </c>
      <c r="BK222" s="184">
        <f>ROUND(I222*H222,2)</f>
        <v>5048</v>
      </c>
      <c r="BL222" s="16" t="s">
        <v>151</v>
      </c>
      <c r="BM222" s="183" t="s">
        <v>1175</v>
      </c>
    </row>
    <row r="223" spans="1:65" s="2" customFormat="1" ht="11.25">
      <c r="A223" s="30"/>
      <c r="B223" s="31"/>
      <c r="C223" s="32"/>
      <c r="D223" s="185" t="s">
        <v>143</v>
      </c>
      <c r="E223" s="32"/>
      <c r="F223" s="186" t="s">
        <v>1176</v>
      </c>
      <c r="G223" s="32"/>
      <c r="H223" s="32"/>
      <c r="I223" s="32"/>
      <c r="J223" s="32"/>
      <c r="K223" s="32"/>
      <c r="L223" s="35"/>
      <c r="M223" s="187"/>
      <c r="N223" s="188"/>
      <c r="O223" s="67"/>
      <c r="P223" s="67"/>
      <c r="Q223" s="67"/>
      <c r="R223" s="67"/>
      <c r="S223" s="67"/>
      <c r="T223" s="68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6" t="s">
        <v>143</v>
      </c>
      <c r="AU223" s="16" t="s">
        <v>85</v>
      </c>
    </row>
    <row r="224" spans="1:65" s="13" customFormat="1" ht="11.25">
      <c r="B224" s="201"/>
      <c r="C224" s="202"/>
      <c r="D224" s="185" t="s">
        <v>192</v>
      </c>
      <c r="E224" s="203" t="s">
        <v>1</v>
      </c>
      <c r="F224" s="204" t="s">
        <v>166</v>
      </c>
      <c r="G224" s="202"/>
      <c r="H224" s="205">
        <v>8</v>
      </c>
      <c r="I224" s="202"/>
      <c r="J224" s="202"/>
      <c r="K224" s="202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192</v>
      </c>
      <c r="AU224" s="210" t="s">
        <v>85</v>
      </c>
      <c r="AV224" s="13" t="s">
        <v>85</v>
      </c>
      <c r="AW224" s="13" t="s">
        <v>32</v>
      </c>
      <c r="AX224" s="13" t="s">
        <v>83</v>
      </c>
      <c r="AY224" s="210" t="s">
        <v>135</v>
      </c>
    </row>
    <row r="225" spans="1:65" s="2" customFormat="1" ht="24.2" customHeight="1">
      <c r="A225" s="30"/>
      <c r="B225" s="31"/>
      <c r="C225" s="173" t="s">
        <v>362</v>
      </c>
      <c r="D225" s="173" t="s">
        <v>136</v>
      </c>
      <c r="E225" s="174" t="s">
        <v>1049</v>
      </c>
      <c r="F225" s="175" t="s">
        <v>1050</v>
      </c>
      <c r="G225" s="176" t="s">
        <v>349</v>
      </c>
      <c r="H225" s="177">
        <v>4</v>
      </c>
      <c r="I225" s="178">
        <v>1185.77</v>
      </c>
      <c r="J225" s="178">
        <f>ROUND(I225*H225,2)</f>
        <v>4743.08</v>
      </c>
      <c r="K225" s="175" t="s">
        <v>140</v>
      </c>
      <c r="L225" s="35"/>
      <c r="M225" s="179" t="s">
        <v>1</v>
      </c>
      <c r="N225" s="180" t="s">
        <v>40</v>
      </c>
      <c r="O225" s="181">
        <v>2.08</v>
      </c>
      <c r="P225" s="181">
        <f>O225*H225</f>
        <v>8.32</v>
      </c>
      <c r="Q225" s="181">
        <v>2.8538000000000001E-2</v>
      </c>
      <c r="R225" s="181">
        <f>Q225*H225</f>
        <v>0.114152</v>
      </c>
      <c r="S225" s="181">
        <v>0</v>
      </c>
      <c r="T225" s="182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83" t="s">
        <v>151</v>
      </c>
      <c r="AT225" s="183" t="s">
        <v>136</v>
      </c>
      <c r="AU225" s="183" t="s">
        <v>85</v>
      </c>
      <c r="AY225" s="16" t="s">
        <v>135</v>
      </c>
      <c r="BE225" s="184">
        <f>IF(N225="základní",J225,0)</f>
        <v>4743.08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6" t="s">
        <v>83</v>
      </c>
      <c r="BK225" s="184">
        <f>ROUND(I225*H225,2)</f>
        <v>4743.08</v>
      </c>
      <c r="BL225" s="16" t="s">
        <v>151</v>
      </c>
      <c r="BM225" s="183" t="s">
        <v>1051</v>
      </c>
    </row>
    <row r="226" spans="1:65" s="2" customFormat="1" ht="19.5">
      <c r="A226" s="30"/>
      <c r="B226" s="31"/>
      <c r="C226" s="32"/>
      <c r="D226" s="185" t="s">
        <v>143</v>
      </c>
      <c r="E226" s="32"/>
      <c r="F226" s="186" t="s">
        <v>1050</v>
      </c>
      <c r="G226" s="32"/>
      <c r="H226" s="32"/>
      <c r="I226" s="32"/>
      <c r="J226" s="32"/>
      <c r="K226" s="32"/>
      <c r="L226" s="35"/>
      <c r="M226" s="187"/>
      <c r="N226" s="188"/>
      <c r="O226" s="67"/>
      <c r="P226" s="67"/>
      <c r="Q226" s="67"/>
      <c r="R226" s="67"/>
      <c r="S226" s="67"/>
      <c r="T226" s="68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6" t="s">
        <v>143</v>
      </c>
      <c r="AU226" s="16" t="s">
        <v>85</v>
      </c>
    </row>
    <row r="227" spans="1:65" s="13" customFormat="1" ht="11.25">
      <c r="B227" s="201"/>
      <c r="C227" s="202"/>
      <c r="D227" s="185" t="s">
        <v>192</v>
      </c>
      <c r="E227" s="203" t="s">
        <v>1</v>
      </c>
      <c r="F227" s="204" t="s">
        <v>151</v>
      </c>
      <c r="G227" s="202"/>
      <c r="H227" s="205">
        <v>4</v>
      </c>
      <c r="I227" s="202"/>
      <c r="J227" s="202"/>
      <c r="K227" s="202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192</v>
      </c>
      <c r="AU227" s="210" t="s">
        <v>85</v>
      </c>
      <c r="AV227" s="13" t="s">
        <v>85</v>
      </c>
      <c r="AW227" s="13" t="s">
        <v>32</v>
      </c>
      <c r="AX227" s="13" t="s">
        <v>83</v>
      </c>
      <c r="AY227" s="210" t="s">
        <v>135</v>
      </c>
    </row>
    <row r="228" spans="1:65" s="2" customFormat="1" ht="24.2" customHeight="1">
      <c r="A228" s="30"/>
      <c r="B228" s="31"/>
      <c r="C228" s="221" t="s">
        <v>368</v>
      </c>
      <c r="D228" s="221" t="s">
        <v>295</v>
      </c>
      <c r="E228" s="222" t="s">
        <v>1052</v>
      </c>
      <c r="F228" s="223" t="s">
        <v>1053</v>
      </c>
      <c r="G228" s="224" t="s">
        <v>349</v>
      </c>
      <c r="H228" s="225">
        <v>4</v>
      </c>
      <c r="I228" s="226">
        <v>9650</v>
      </c>
      <c r="J228" s="226">
        <f>ROUND(I228*H228,2)</f>
        <v>38600</v>
      </c>
      <c r="K228" s="223" t="s">
        <v>253</v>
      </c>
      <c r="L228" s="227"/>
      <c r="M228" s="228" t="s">
        <v>1</v>
      </c>
      <c r="N228" s="229" t="s">
        <v>40</v>
      </c>
      <c r="O228" s="181">
        <v>0</v>
      </c>
      <c r="P228" s="181">
        <f>O228*H228</f>
        <v>0</v>
      </c>
      <c r="Q228" s="181">
        <v>2.1</v>
      </c>
      <c r="R228" s="181">
        <f>Q228*H228</f>
        <v>8.4</v>
      </c>
      <c r="S228" s="181">
        <v>0</v>
      </c>
      <c r="T228" s="182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83" t="s">
        <v>166</v>
      </c>
      <c r="AT228" s="183" t="s">
        <v>295</v>
      </c>
      <c r="AU228" s="183" t="s">
        <v>85</v>
      </c>
      <c r="AY228" s="16" t="s">
        <v>135</v>
      </c>
      <c r="BE228" s="184">
        <f>IF(N228="základní",J228,0)</f>
        <v>38600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6" t="s">
        <v>83</v>
      </c>
      <c r="BK228" s="184">
        <f>ROUND(I228*H228,2)</f>
        <v>38600</v>
      </c>
      <c r="BL228" s="16" t="s">
        <v>151</v>
      </c>
      <c r="BM228" s="183" t="s">
        <v>1054</v>
      </c>
    </row>
    <row r="229" spans="1:65" s="2" customFormat="1" ht="11.25">
      <c r="A229" s="30"/>
      <c r="B229" s="31"/>
      <c r="C229" s="32"/>
      <c r="D229" s="185" t="s">
        <v>143</v>
      </c>
      <c r="E229" s="32"/>
      <c r="F229" s="186" t="s">
        <v>1055</v>
      </c>
      <c r="G229" s="32"/>
      <c r="H229" s="32"/>
      <c r="I229" s="32"/>
      <c r="J229" s="32"/>
      <c r="K229" s="32"/>
      <c r="L229" s="35"/>
      <c r="M229" s="187"/>
      <c r="N229" s="188"/>
      <c r="O229" s="67"/>
      <c r="P229" s="67"/>
      <c r="Q229" s="67"/>
      <c r="R229" s="67"/>
      <c r="S229" s="67"/>
      <c r="T229" s="68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6" t="s">
        <v>143</v>
      </c>
      <c r="AU229" s="16" t="s">
        <v>85</v>
      </c>
    </row>
    <row r="230" spans="1:65" s="13" customFormat="1" ht="11.25">
      <c r="B230" s="201"/>
      <c r="C230" s="202"/>
      <c r="D230" s="185" t="s">
        <v>192</v>
      </c>
      <c r="E230" s="203" t="s">
        <v>1</v>
      </c>
      <c r="F230" s="204" t="s">
        <v>151</v>
      </c>
      <c r="G230" s="202"/>
      <c r="H230" s="205">
        <v>4</v>
      </c>
      <c r="I230" s="202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192</v>
      </c>
      <c r="AU230" s="210" t="s">
        <v>85</v>
      </c>
      <c r="AV230" s="13" t="s">
        <v>85</v>
      </c>
      <c r="AW230" s="13" t="s">
        <v>32</v>
      </c>
      <c r="AX230" s="13" t="s">
        <v>83</v>
      </c>
      <c r="AY230" s="210" t="s">
        <v>135</v>
      </c>
    </row>
    <row r="231" spans="1:65" s="2" customFormat="1" ht="24.2" customHeight="1">
      <c r="A231" s="30"/>
      <c r="B231" s="31"/>
      <c r="C231" s="173" t="s">
        <v>375</v>
      </c>
      <c r="D231" s="173" t="s">
        <v>136</v>
      </c>
      <c r="E231" s="174" t="s">
        <v>1056</v>
      </c>
      <c r="F231" s="175" t="s">
        <v>1057</v>
      </c>
      <c r="G231" s="176" t="s">
        <v>349</v>
      </c>
      <c r="H231" s="177">
        <v>10</v>
      </c>
      <c r="I231" s="178">
        <v>985.69</v>
      </c>
      <c r="J231" s="178">
        <f>ROUND(I231*H231,2)</f>
        <v>9856.9</v>
      </c>
      <c r="K231" s="175" t="s">
        <v>140</v>
      </c>
      <c r="L231" s="35"/>
      <c r="M231" s="179" t="s">
        <v>1</v>
      </c>
      <c r="N231" s="180" t="s">
        <v>40</v>
      </c>
      <c r="O231" s="181">
        <v>1.5620000000000001</v>
      </c>
      <c r="P231" s="181">
        <f>O231*H231</f>
        <v>15.620000000000001</v>
      </c>
      <c r="Q231" s="181">
        <v>1.0186000000000001E-2</v>
      </c>
      <c r="R231" s="181">
        <f>Q231*H231</f>
        <v>0.10186000000000001</v>
      </c>
      <c r="S231" s="181">
        <v>0</v>
      </c>
      <c r="T231" s="182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83" t="s">
        <v>151</v>
      </c>
      <c r="AT231" s="183" t="s">
        <v>136</v>
      </c>
      <c r="AU231" s="183" t="s">
        <v>85</v>
      </c>
      <c r="AY231" s="16" t="s">
        <v>135</v>
      </c>
      <c r="BE231" s="184">
        <f>IF(N231="základní",J231,0)</f>
        <v>9856.9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83</v>
      </c>
      <c r="BK231" s="184">
        <f>ROUND(I231*H231,2)</f>
        <v>9856.9</v>
      </c>
      <c r="BL231" s="16" t="s">
        <v>151</v>
      </c>
      <c r="BM231" s="183" t="s">
        <v>1058</v>
      </c>
    </row>
    <row r="232" spans="1:65" s="2" customFormat="1" ht="19.5">
      <c r="A232" s="30"/>
      <c r="B232" s="31"/>
      <c r="C232" s="32"/>
      <c r="D232" s="185" t="s">
        <v>143</v>
      </c>
      <c r="E232" s="32"/>
      <c r="F232" s="186" t="s">
        <v>1057</v>
      </c>
      <c r="G232" s="32"/>
      <c r="H232" s="32"/>
      <c r="I232" s="32"/>
      <c r="J232" s="32"/>
      <c r="K232" s="32"/>
      <c r="L232" s="35"/>
      <c r="M232" s="187"/>
      <c r="N232" s="188"/>
      <c r="O232" s="67"/>
      <c r="P232" s="67"/>
      <c r="Q232" s="67"/>
      <c r="R232" s="67"/>
      <c r="S232" s="67"/>
      <c r="T232" s="68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6" t="s">
        <v>143</v>
      </c>
      <c r="AU232" s="16" t="s">
        <v>85</v>
      </c>
    </row>
    <row r="233" spans="1:65" s="13" customFormat="1" ht="11.25">
      <c r="B233" s="201"/>
      <c r="C233" s="202"/>
      <c r="D233" s="185" t="s">
        <v>192</v>
      </c>
      <c r="E233" s="203" t="s">
        <v>1</v>
      </c>
      <c r="F233" s="204" t="s">
        <v>239</v>
      </c>
      <c r="G233" s="202"/>
      <c r="H233" s="205">
        <v>10</v>
      </c>
      <c r="I233" s="202"/>
      <c r="J233" s="202"/>
      <c r="K233" s="202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192</v>
      </c>
      <c r="AU233" s="210" t="s">
        <v>85</v>
      </c>
      <c r="AV233" s="13" t="s">
        <v>85</v>
      </c>
      <c r="AW233" s="13" t="s">
        <v>32</v>
      </c>
      <c r="AX233" s="13" t="s">
        <v>83</v>
      </c>
      <c r="AY233" s="210" t="s">
        <v>135</v>
      </c>
    </row>
    <row r="234" spans="1:65" s="2" customFormat="1" ht="33" customHeight="1">
      <c r="A234" s="30"/>
      <c r="B234" s="31"/>
      <c r="C234" s="221" t="s">
        <v>381</v>
      </c>
      <c r="D234" s="221" t="s">
        <v>295</v>
      </c>
      <c r="E234" s="222" t="s">
        <v>1059</v>
      </c>
      <c r="F234" s="223" t="s">
        <v>1060</v>
      </c>
      <c r="G234" s="224" t="s">
        <v>349</v>
      </c>
      <c r="H234" s="225">
        <v>2</v>
      </c>
      <c r="I234" s="226">
        <v>3100</v>
      </c>
      <c r="J234" s="226">
        <f>ROUND(I234*H234,2)</f>
        <v>6200</v>
      </c>
      <c r="K234" s="223" t="s">
        <v>253</v>
      </c>
      <c r="L234" s="227"/>
      <c r="M234" s="228" t="s">
        <v>1</v>
      </c>
      <c r="N234" s="229" t="s">
        <v>40</v>
      </c>
      <c r="O234" s="181">
        <v>0</v>
      </c>
      <c r="P234" s="181">
        <f>O234*H234</f>
        <v>0</v>
      </c>
      <c r="Q234" s="181">
        <v>1.0129999999999999</v>
      </c>
      <c r="R234" s="181">
        <f>Q234*H234</f>
        <v>2.0259999999999998</v>
      </c>
      <c r="S234" s="181">
        <v>0</v>
      </c>
      <c r="T234" s="182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83" t="s">
        <v>166</v>
      </c>
      <c r="AT234" s="183" t="s">
        <v>295</v>
      </c>
      <c r="AU234" s="183" t="s">
        <v>85</v>
      </c>
      <c r="AY234" s="16" t="s">
        <v>135</v>
      </c>
      <c r="BE234" s="184">
        <f>IF(N234="základní",J234,0)</f>
        <v>6200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83</v>
      </c>
      <c r="BK234" s="184">
        <f>ROUND(I234*H234,2)</f>
        <v>6200</v>
      </c>
      <c r="BL234" s="16" t="s">
        <v>151</v>
      </c>
      <c r="BM234" s="183" t="s">
        <v>1061</v>
      </c>
    </row>
    <row r="235" spans="1:65" s="2" customFormat="1" ht="11.25">
      <c r="A235" s="30"/>
      <c r="B235" s="31"/>
      <c r="C235" s="32"/>
      <c r="D235" s="185" t="s">
        <v>143</v>
      </c>
      <c r="E235" s="32"/>
      <c r="F235" s="186" t="s">
        <v>1062</v>
      </c>
      <c r="G235" s="32"/>
      <c r="H235" s="32"/>
      <c r="I235" s="32"/>
      <c r="J235" s="32"/>
      <c r="K235" s="32"/>
      <c r="L235" s="35"/>
      <c r="M235" s="187"/>
      <c r="N235" s="188"/>
      <c r="O235" s="67"/>
      <c r="P235" s="67"/>
      <c r="Q235" s="67"/>
      <c r="R235" s="67"/>
      <c r="S235" s="67"/>
      <c r="T235" s="68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6" t="s">
        <v>143</v>
      </c>
      <c r="AU235" s="16" t="s">
        <v>85</v>
      </c>
    </row>
    <row r="236" spans="1:65" s="13" customFormat="1" ht="11.25">
      <c r="B236" s="201"/>
      <c r="C236" s="202"/>
      <c r="D236" s="185" t="s">
        <v>192</v>
      </c>
      <c r="E236" s="203" t="s">
        <v>1</v>
      </c>
      <c r="F236" s="204" t="s">
        <v>85</v>
      </c>
      <c r="G236" s="202"/>
      <c r="H236" s="205">
        <v>2</v>
      </c>
      <c r="I236" s="202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192</v>
      </c>
      <c r="AU236" s="210" t="s">
        <v>85</v>
      </c>
      <c r="AV236" s="13" t="s">
        <v>85</v>
      </c>
      <c r="AW236" s="13" t="s">
        <v>32</v>
      </c>
      <c r="AX236" s="13" t="s">
        <v>83</v>
      </c>
      <c r="AY236" s="210" t="s">
        <v>135</v>
      </c>
    </row>
    <row r="237" spans="1:65" s="2" customFormat="1" ht="33" customHeight="1">
      <c r="A237" s="30"/>
      <c r="B237" s="31"/>
      <c r="C237" s="221" t="s">
        <v>387</v>
      </c>
      <c r="D237" s="221" t="s">
        <v>295</v>
      </c>
      <c r="E237" s="222" t="s">
        <v>1063</v>
      </c>
      <c r="F237" s="223" t="s">
        <v>1064</v>
      </c>
      <c r="G237" s="224" t="s">
        <v>349</v>
      </c>
      <c r="H237" s="225">
        <v>4</v>
      </c>
      <c r="I237" s="226">
        <v>1790</v>
      </c>
      <c r="J237" s="226">
        <f>ROUND(I237*H237,2)</f>
        <v>7160</v>
      </c>
      <c r="K237" s="223" t="s">
        <v>253</v>
      </c>
      <c r="L237" s="227"/>
      <c r="M237" s="228" t="s">
        <v>1</v>
      </c>
      <c r="N237" s="229" t="s">
        <v>40</v>
      </c>
      <c r="O237" s="181">
        <v>0</v>
      </c>
      <c r="P237" s="181">
        <f>O237*H237</f>
        <v>0</v>
      </c>
      <c r="Q237" s="181">
        <v>0.50600000000000001</v>
      </c>
      <c r="R237" s="181">
        <f>Q237*H237</f>
        <v>2.024</v>
      </c>
      <c r="S237" s="181">
        <v>0</v>
      </c>
      <c r="T237" s="182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83" t="s">
        <v>166</v>
      </c>
      <c r="AT237" s="183" t="s">
        <v>295</v>
      </c>
      <c r="AU237" s="183" t="s">
        <v>85</v>
      </c>
      <c r="AY237" s="16" t="s">
        <v>135</v>
      </c>
      <c r="BE237" s="184">
        <f>IF(N237="základní",J237,0)</f>
        <v>7160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6" t="s">
        <v>83</v>
      </c>
      <c r="BK237" s="184">
        <f>ROUND(I237*H237,2)</f>
        <v>7160</v>
      </c>
      <c r="BL237" s="16" t="s">
        <v>151</v>
      </c>
      <c r="BM237" s="183" t="s">
        <v>1065</v>
      </c>
    </row>
    <row r="238" spans="1:65" s="2" customFormat="1" ht="11.25">
      <c r="A238" s="30"/>
      <c r="B238" s="31"/>
      <c r="C238" s="32"/>
      <c r="D238" s="185" t="s">
        <v>143</v>
      </c>
      <c r="E238" s="32"/>
      <c r="F238" s="186" t="s">
        <v>1066</v>
      </c>
      <c r="G238" s="32"/>
      <c r="H238" s="32"/>
      <c r="I238" s="32"/>
      <c r="J238" s="32"/>
      <c r="K238" s="32"/>
      <c r="L238" s="35"/>
      <c r="M238" s="187"/>
      <c r="N238" s="188"/>
      <c r="O238" s="67"/>
      <c r="P238" s="67"/>
      <c r="Q238" s="67"/>
      <c r="R238" s="67"/>
      <c r="S238" s="67"/>
      <c r="T238" s="68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6" t="s">
        <v>143</v>
      </c>
      <c r="AU238" s="16" t="s">
        <v>85</v>
      </c>
    </row>
    <row r="239" spans="1:65" s="13" customFormat="1" ht="11.25">
      <c r="B239" s="201"/>
      <c r="C239" s="202"/>
      <c r="D239" s="185" t="s">
        <v>192</v>
      </c>
      <c r="E239" s="203" t="s">
        <v>1</v>
      </c>
      <c r="F239" s="204" t="s">
        <v>151</v>
      </c>
      <c r="G239" s="202"/>
      <c r="H239" s="205">
        <v>4</v>
      </c>
      <c r="I239" s="202"/>
      <c r="J239" s="202"/>
      <c r="K239" s="202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192</v>
      </c>
      <c r="AU239" s="210" t="s">
        <v>85</v>
      </c>
      <c r="AV239" s="13" t="s">
        <v>85</v>
      </c>
      <c r="AW239" s="13" t="s">
        <v>32</v>
      </c>
      <c r="AX239" s="13" t="s">
        <v>83</v>
      </c>
      <c r="AY239" s="210" t="s">
        <v>135</v>
      </c>
    </row>
    <row r="240" spans="1:65" s="2" customFormat="1" ht="33" customHeight="1">
      <c r="A240" s="30"/>
      <c r="B240" s="31"/>
      <c r="C240" s="221" t="s">
        <v>393</v>
      </c>
      <c r="D240" s="221" t="s">
        <v>295</v>
      </c>
      <c r="E240" s="222" t="s">
        <v>1067</v>
      </c>
      <c r="F240" s="223" t="s">
        <v>1068</v>
      </c>
      <c r="G240" s="224" t="s">
        <v>349</v>
      </c>
      <c r="H240" s="225">
        <v>4</v>
      </c>
      <c r="I240" s="226">
        <v>1110</v>
      </c>
      <c r="J240" s="226">
        <f>ROUND(I240*H240,2)</f>
        <v>4440</v>
      </c>
      <c r="K240" s="223" t="s">
        <v>253</v>
      </c>
      <c r="L240" s="227"/>
      <c r="M240" s="228" t="s">
        <v>1</v>
      </c>
      <c r="N240" s="229" t="s">
        <v>40</v>
      </c>
      <c r="O240" s="181">
        <v>0</v>
      </c>
      <c r="P240" s="181">
        <f>O240*H240</f>
        <v>0</v>
      </c>
      <c r="Q240" s="181">
        <v>0.254</v>
      </c>
      <c r="R240" s="181">
        <f>Q240*H240</f>
        <v>1.016</v>
      </c>
      <c r="S240" s="181">
        <v>0</v>
      </c>
      <c r="T240" s="182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83" t="s">
        <v>166</v>
      </c>
      <c r="AT240" s="183" t="s">
        <v>295</v>
      </c>
      <c r="AU240" s="183" t="s">
        <v>85</v>
      </c>
      <c r="AY240" s="16" t="s">
        <v>135</v>
      </c>
      <c r="BE240" s="184">
        <f>IF(N240="základní",J240,0)</f>
        <v>4440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6" t="s">
        <v>83</v>
      </c>
      <c r="BK240" s="184">
        <f>ROUND(I240*H240,2)</f>
        <v>4440</v>
      </c>
      <c r="BL240" s="16" t="s">
        <v>151</v>
      </c>
      <c r="BM240" s="183" t="s">
        <v>1069</v>
      </c>
    </row>
    <row r="241" spans="1:65" s="2" customFormat="1" ht="11.25">
      <c r="A241" s="30"/>
      <c r="B241" s="31"/>
      <c r="C241" s="32"/>
      <c r="D241" s="185" t="s">
        <v>143</v>
      </c>
      <c r="E241" s="32"/>
      <c r="F241" s="186" t="s">
        <v>1070</v>
      </c>
      <c r="G241" s="32"/>
      <c r="H241" s="32"/>
      <c r="I241" s="32"/>
      <c r="J241" s="32"/>
      <c r="K241" s="32"/>
      <c r="L241" s="35"/>
      <c r="M241" s="187"/>
      <c r="N241" s="188"/>
      <c r="O241" s="67"/>
      <c r="P241" s="67"/>
      <c r="Q241" s="67"/>
      <c r="R241" s="67"/>
      <c r="S241" s="67"/>
      <c r="T241" s="68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6" t="s">
        <v>143</v>
      </c>
      <c r="AU241" s="16" t="s">
        <v>85</v>
      </c>
    </row>
    <row r="242" spans="1:65" s="13" customFormat="1" ht="11.25">
      <c r="B242" s="201"/>
      <c r="C242" s="202"/>
      <c r="D242" s="185" t="s">
        <v>192</v>
      </c>
      <c r="E242" s="203" t="s">
        <v>1</v>
      </c>
      <c r="F242" s="204" t="s">
        <v>151</v>
      </c>
      <c r="G242" s="202"/>
      <c r="H242" s="205">
        <v>4</v>
      </c>
      <c r="I242" s="202"/>
      <c r="J242" s="202"/>
      <c r="K242" s="202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192</v>
      </c>
      <c r="AU242" s="210" t="s">
        <v>85</v>
      </c>
      <c r="AV242" s="13" t="s">
        <v>85</v>
      </c>
      <c r="AW242" s="13" t="s">
        <v>32</v>
      </c>
      <c r="AX242" s="13" t="s">
        <v>83</v>
      </c>
      <c r="AY242" s="210" t="s">
        <v>135</v>
      </c>
    </row>
    <row r="243" spans="1:65" s="2" customFormat="1" ht="24.2" customHeight="1">
      <c r="A243" s="30"/>
      <c r="B243" s="31"/>
      <c r="C243" s="173" t="s">
        <v>399</v>
      </c>
      <c r="D243" s="173" t="s">
        <v>136</v>
      </c>
      <c r="E243" s="174" t="s">
        <v>1071</v>
      </c>
      <c r="F243" s="175" t="s">
        <v>1072</v>
      </c>
      <c r="G243" s="176" t="s">
        <v>349</v>
      </c>
      <c r="H243" s="177">
        <v>4</v>
      </c>
      <c r="I243" s="178">
        <v>1023.35</v>
      </c>
      <c r="J243" s="178">
        <f>ROUND(I243*H243,2)</f>
        <v>4093.4</v>
      </c>
      <c r="K243" s="175" t="s">
        <v>140</v>
      </c>
      <c r="L243" s="35"/>
      <c r="M243" s="179" t="s">
        <v>1</v>
      </c>
      <c r="N243" s="180" t="s">
        <v>40</v>
      </c>
      <c r="O243" s="181">
        <v>1.6639999999999999</v>
      </c>
      <c r="P243" s="181">
        <f>O243*H243</f>
        <v>6.6559999999999997</v>
      </c>
      <c r="Q243" s="181">
        <v>1.248E-2</v>
      </c>
      <c r="R243" s="181">
        <f>Q243*H243</f>
        <v>4.9919999999999999E-2</v>
      </c>
      <c r="S243" s="181">
        <v>0</v>
      </c>
      <c r="T243" s="182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83" t="s">
        <v>151</v>
      </c>
      <c r="AT243" s="183" t="s">
        <v>136</v>
      </c>
      <c r="AU243" s="183" t="s">
        <v>85</v>
      </c>
      <c r="AY243" s="16" t="s">
        <v>135</v>
      </c>
      <c r="BE243" s="184">
        <f>IF(N243="základní",J243,0)</f>
        <v>4093.4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6" t="s">
        <v>83</v>
      </c>
      <c r="BK243" s="184">
        <f>ROUND(I243*H243,2)</f>
        <v>4093.4</v>
      </c>
      <c r="BL243" s="16" t="s">
        <v>151</v>
      </c>
      <c r="BM243" s="183" t="s">
        <v>1073</v>
      </c>
    </row>
    <row r="244" spans="1:65" s="2" customFormat="1" ht="19.5">
      <c r="A244" s="30"/>
      <c r="B244" s="31"/>
      <c r="C244" s="32"/>
      <c r="D244" s="185" t="s">
        <v>143</v>
      </c>
      <c r="E244" s="32"/>
      <c r="F244" s="186" t="s">
        <v>1072</v>
      </c>
      <c r="G244" s="32"/>
      <c r="H244" s="32"/>
      <c r="I244" s="32"/>
      <c r="J244" s="32"/>
      <c r="K244" s="32"/>
      <c r="L244" s="35"/>
      <c r="M244" s="187"/>
      <c r="N244" s="188"/>
      <c r="O244" s="67"/>
      <c r="P244" s="67"/>
      <c r="Q244" s="67"/>
      <c r="R244" s="67"/>
      <c r="S244" s="67"/>
      <c r="T244" s="68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6" t="s">
        <v>143</v>
      </c>
      <c r="AU244" s="16" t="s">
        <v>85</v>
      </c>
    </row>
    <row r="245" spans="1:65" s="13" customFormat="1" ht="11.25">
      <c r="B245" s="201"/>
      <c r="C245" s="202"/>
      <c r="D245" s="185" t="s">
        <v>192</v>
      </c>
      <c r="E245" s="203" t="s">
        <v>1</v>
      </c>
      <c r="F245" s="204" t="s">
        <v>151</v>
      </c>
      <c r="G245" s="202"/>
      <c r="H245" s="205">
        <v>4</v>
      </c>
      <c r="I245" s="202"/>
      <c r="J245" s="202"/>
      <c r="K245" s="202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192</v>
      </c>
      <c r="AU245" s="210" t="s">
        <v>85</v>
      </c>
      <c r="AV245" s="13" t="s">
        <v>85</v>
      </c>
      <c r="AW245" s="13" t="s">
        <v>32</v>
      </c>
      <c r="AX245" s="13" t="s">
        <v>83</v>
      </c>
      <c r="AY245" s="210" t="s">
        <v>135</v>
      </c>
    </row>
    <row r="246" spans="1:65" s="2" customFormat="1" ht="24.2" customHeight="1">
      <c r="A246" s="30"/>
      <c r="B246" s="31"/>
      <c r="C246" s="221" t="s">
        <v>404</v>
      </c>
      <c r="D246" s="221" t="s">
        <v>295</v>
      </c>
      <c r="E246" s="222" t="s">
        <v>1074</v>
      </c>
      <c r="F246" s="223" t="s">
        <v>1075</v>
      </c>
      <c r="G246" s="224" t="s">
        <v>349</v>
      </c>
      <c r="H246" s="225">
        <v>4</v>
      </c>
      <c r="I246" s="226">
        <v>2180</v>
      </c>
      <c r="J246" s="226">
        <f>ROUND(I246*H246,2)</f>
        <v>8720</v>
      </c>
      <c r="K246" s="223" t="s">
        <v>253</v>
      </c>
      <c r="L246" s="227"/>
      <c r="M246" s="228" t="s">
        <v>1</v>
      </c>
      <c r="N246" s="229" t="s">
        <v>40</v>
      </c>
      <c r="O246" s="181">
        <v>0</v>
      </c>
      <c r="P246" s="181">
        <f>O246*H246</f>
        <v>0</v>
      </c>
      <c r="Q246" s="181">
        <v>0.54800000000000004</v>
      </c>
      <c r="R246" s="181">
        <f>Q246*H246</f>
        <v>2.1920000000000002</v>
      </c>
      <c r="S246" s="181">
        <v>0</v>
      </c>
      <c r="T246" s="182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83" t="s">
        <v>166</v>
      </c>
      <c r="AT246" s="183" t="s">
        <v>295</v>
      </c>
      <c r="AU246" s="183" t="s">
        <v>85</v>
      </c>
      <c r="AY246" s="16" t="s">
        <v>135</v>
      </c>
      <c r="BE246" s="184">
        <f>IF(N246="základní",J246,0)</f>
        <v>8720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6" t="s">
        <v>83</v>
      </c>
      <c r="BK246" s="184">
        <f>ROUND(I246*H246,2)</f>
        <v>8720</v>
      </c>
      <c r="BL246" s="16" t="s">
        <v>151</v>
      </c>
      <c r="BM246" s="183" t="s">
        <v>1076</v>
      </c>
    </row>
    <row r="247" spans="1:65" s="2" customFormat="1" ht="19.5">
      <c r="A247" s="30"/>
      <c r="B247" s="31"/>
      <c r="C247" s="32"/>
      <c r="D247" s="185" t="s">
        <v>143</v>
      </c>
      <c r="E247" s="32"/>
      <c r="F247" s="186" t="s">
        <v>1077</v>
      </c>
      <c r="G247" s="32"/>
      <c r="H247" s="32"/>
      <c r="I247" s="32"/>
      <c r="J247" s="32"/>
      <c r="K247" s="32"/>
      <c r="L247" s="35"/>
      <c r="M247" s="187"/>
      <c r="N247" s="188"/>
      <c r="O247" s="67"/>
      <c r="P247" s="67"/>
      <c r="Q247" s="67"/>
      <c r="R247" s="67"/>
      <c r="S247" s="67"/>
      <c r="T247" s="68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T247" s="16" t="s">
        <v>143</v>
      </c>
      <c r="AU247" s="16" t="s">
        <v>85</v>
      </c>
    </row>
    <row r="248" spans="1:65" s="13" customFormat="1" ht="11.25">
      <c r="B248" s="201"/>
      <c r="C248" s="202"/>
      <c r="D248" s="185" t="s">
        <v>192</v>
      </c>
      <c r="E248" s="203" t="s">
        <v>1</v>
      </c>
      <c r="F248" s="204" t="s">
        <v>151</v>
      </c>
      <c r="G248" s="202"/>
      <c r="H248" s="205">
        <v>4</v>
      </c>
      <c r="I248" s="202"/>
      <c r="J248" s="202"/>
      <c r="K248" s="202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192</v>
      </c>
      <c r="AU248" s="210" t="s">
        <v>85</v>
      </c>
      <c r="AV248" s="13" t="s">
        <v>85</v>
      </c>
      <c r="AW248" s="13" t="s">
        <v>32</v>
      </c>
      <c r="AX248" s="13" t="s">
        <v>83</v>
      </c>
      <c r="AY248" s="210" t="s">
        <v>135</v>
      </c>
    </row>
    <row r="249" spans="1:65" s="2" customFormat="1" ht="24.2" customHeight="1">
      <c r="A249" s="30"/>
      <c r="B249" s="31"/>
      <c r="C249" s="173" t="s">
        <v>410</v>
      </c>
      <c r="D249" s="173" t="s">
        <v>136</v>
      </c>
      <c r="E249" s="174" t="s">
        <v>1078</v>
      </c>
      <c r="F249" s="175" t="s">
        <v>1079</v>
      </c>
      <c r="G249" s="176" t="s">
        <v>349</v>
      </c>
      <c r="H249" s="177">
        <v>6</v>
      </c>
      <c r="I249" s="178">
        <v>514.24</v>
      </c>
      <c r="J249" s="178">
        <f>ROUND(I249*H249,2)</f>
        <v>3085.44</v>
      </c>
      <c r="K249" s="175" t="s">
        <v>140</v>
      </c>
      <c r="L249" s="35"/>
      <c r="M249" s="179" t="s">
        <v>1</v>
      </c>
      <c r="N249" s="180" t="s">
        <v>40</v>
      </c>
      <c r="O249" s="181">
        <v>0.88500000000000001</v>
      </c>
      <c r="P249" s="181">
        <f>O249*H249</f>
        <v>5.3100000000000005</v>
      </c>
      <c r="Q249" s="181">
        <v>8.8321944999999999E-2</v>
      </c>
      <c r="R249" s="181">
        <f>Q249*H249</f>
        <v>0.52993166999999997</v>
      </c>
      <c r="S249" s="181">
        <v>0</v>
      </c>
      <c r="T249" s="182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83" t="s">
        <v>151</v>
      </c>
      <c r="AT249" s="183" t="s">
        <v>136</v>
      </c>
      <c r="AU249" s="183" t="s">
        <v>85</v>
      </c>
      <c r="AY249" s="16" t="s">
        <v>135</v>
      </c>
      <c r="BE249" s="184">
        <f>IF(N249="základní",J249,0)</f>
        <v>3085.44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6" t="s">
        <v>83</v>
      </c>
      <c r="BK249" s="184">
        <f>ROUND(I249*H249,2)</f>
        <v>3085.44</v>
      </c>
      <c r="BL249" s="16" t="s">
        <v>151</v>
      </c>
      <c r="BM249" s="183" t="s">
        <v>1080</v>
      </c>
    </row>
    <row r="250" spans="1:65" s="2" customFormat="1" ht="29.25">
      <c r="A250" s="30"/>
      <c r="B250" s="31"/>
      <c r="C250" s="32"/>
      <c r="D250" s="185" t="s">
        <v>143</v>
      </c>
      <c r="E250" s="32"/>
      <c r="F250" s="186" t="s">
        <v>1081</v>
      </c>
      <c r="G250" s="32"/>
      <c r="H250" s="32"/>
      <c r="I250" s="32"/>
      <c r="J250" s="32"/>
      <c r="K250" s="32"/>
      <c r="L250" s="35"/>
      <c r="M250" s="187"/>
      <c r="N250" s="188"/>
      <c r="O250" s="67"/>
      <c r="P250" s="67"/>
      <c r="Q250" s="67"/>
      <c r="R250" s="67"/>
      <c r="S250" s="67"/>
      <c r="T250" s="68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6" t="s">
        <v>143</v>
      </c>
      <c r="AU250" s="16" t="s">
        <v>85</v>
      </c>
    </row>
    <row r="251" spans="1:65" s="13" customFormat="1" ht="11.25">
      <c r="B251" s="201"/>
      <c r="C251" s="202"/>
      <c r="D251" s="185" t="s">
        <v>192</v>
      </c>
      <c r="E251" s="203" t="s">
        <v>1</v>
      </c>
      <c r="F251" s="204" t="s">
        <v>158</v>
      </c>
      <c r="G251" s="202"/>
      <c r="H251" s="205">
        <v>6</v>
      </c>
      <c r="I251" s="202"/>
      <c r="J251" s="202"/>
      <c r="K251" s="202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192</v>
      </c>
      <c r="AU251" s="210" t="s">
        <v>85</v>
      </c>
      <c r="AV251" s="13" t="s">
        <v>85</v>
      </c>
      <c r="AW251" s="13" t="s">
        <v>32</v>
      </c>
      <c r="AX251" s="13" t="s">
        <v>83</v>
      </c>
      <c r="AY251" s="210" t="s">
        <v>135</v>
      </c>
    </row>
    <row r="252" spans="1:65" s="2" customFormat="1" ht="24.2" customHeight="1">
      <c r="A252" s="30"/>
      <c r="B252" s="31"/>
      <c r="C252" s="221" t="s">
        <v>418</v>
      </c>
      <c r="D252" s="221" t="s">
        <v>295</v>
      </c>
      <c r="E252" s="222" t="s">
        <v>1082</v>
      </c>
      <c r="F252" s="223" t="s">
        <v>1083</v>
      </c>
      <c r="G252" s="224" t="s">
        <v>349</v>
      </c>
      <c r="H252" s="225">
        <v>2</v>
      </c>
      <c r="I252" s="226">
        <v>269</v>
      </c>
      <c r="J252" s="226">
        <f>ROUND(I252*H252,2)</f>
        <v>538</v>
      </c>
      <c r="K252" s="223" t="s">
        <v>253</v>
      </c>
      <c r="L252" s="227"/>
      <c r="M252" s="228" t="s">
        <v>1</v>
      </c>
      <c r="N252" s="229" t="s">
        <v>40</v>
      </c>
      <c r="O252" s="181">
        <v>0</v>
      </c>
      <c r="P252" s="181">
        <f>O252*H252</f>
        <v>0</v>
      </c>
      <c r="Q252" s="181">
        <v>3.9E-2</v>
      </c>
      <c r="R252" s="181">
        <f>Q252*H252</f>
        <v>7.8E-2</v>
      </c>
      <c r="S252" s="181">
        <v>0</v>
      </c>
      <c r="T252" s="182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83" t="s">
        <v>166</v>
      </c>
      <c r="AT252" s="183" t="s">
        <v>295</v>
      </c>
      <c r="AU252" s="183" t="s">
        <v>85</v>
      </c>
      <c r="AY252" s="16" t="s">
        <v>135</v>
      </c>
      <c r="BE252" s="184">
        <f>IF(N252="základní",J252,0)</f>
        <v>538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6" t="s">
        <v>83</v>
      </c>
      <c r="BK252" s="184">
        <f>ROUND(I252*H252,2)</f>
        <v>538</v>
      </c>
      <c r="BL252" s="16" t="s">
        <v>151</v>
      </c>
      <c r="BM252" s="183" t="s">
        <v>1084</v>
      </c>
    </row>
    <row r="253" spans="1:65" s="2" customFormat="1" ht="11.25">
      <c r="A253" s="30"/>
      <c r="B253" s="31"/>
      <c r="C253" s="32"/>
      <c r="D253" s="185" t="s">
        <v>143</v>
      </c>
      <c r="E253" s="32"/>
      <c r="F253" s="186" t="s">
        <v>1085</v>
      </c>
      <c r="G253" s="32"/>
      <c r="H253" s="32"/>
      <c r="I253" s="32"/>
      <c r="J253" s="32"/>
      <c r="K253" s="32"/>
      <c r="L253" s="35"/>
      <c r="M253" s="187"/>
      <c r="N253" s="188"/>
      <c r="O253" s="67"/>
      <c r="P253" s="67"/>
      <c r="Q253" s="67"/>
      <c r="R253" s="67"/>
      <c r="S253" s="67"/>
      <c r="T253" s="68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6" t="s">
        <v>143</v>
      </c>
      <c r="AU253" s="16" t="s">
        <v>85</v>
      </c>
    </row>
    <row r="254" spans="1:65" s="13" customFormat="1" ht="11.25">
      <c r="B254" s="201"/>
      <c r="C254" s="202"/>
      <c r="D254" s="185" t="s">
        <v>192</v>
      </c>
      <c r="E254" s="203" t="s">
        <v>1</v>
      </c>
      <c r="F254" s="204" t="s">
        <v>85</v>
      </c>
      <c r="G254" s="202"/>
      <c r="H254" s="205">
        <v>2</v>
      </c>
      <c r="I254" s="202"/>
      <c r="J254" s="202"/>
      <c r="K254" s="202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192</v>
      </c>
      <c r="AU254" s="210" t="s">
        <v>85</v>
      </c>
      <c r="AV254" s="13" t="s">
        <v>85</v>
      </c>
      <c r="AW254" s="13" t="s">
        <v>32</v>
      </c>
      <c r="AX254" s="13" t="s">
        <v>83</v>
      </c>
      <c r="AY254" s="210" t="s">
        <v>135</v>
      </c>
    </row>
    <row r="255" spans="1:65" s="2" customFormat="1" ht="24.2" customHeight="1">
      <c r="A255" s="30"/>
      <c r="B255" s="31"/>
      <c r="C255" s="221" t="s">
        <v>424</v>
      </c>
      <c r="D255" s="221" t="s">
        <v>295</v>
      </c>
      <c r="E255" s="222" t="s">
        <v>1086</v>
      </c>
      <c r="F255" s="223" t="s">
        <v>1087</v>
      </c>
      <c r="G255" s="224" t="s">
        <v>349</v>
      </c>
      <c r="H255" s="225">
        <v>2</v>
      </c>
      <c r="I255" s="226">
        <v>299</v>
      </c>
      <c r="J255" s="226">
        <f>ROUND(I255*H255,2)</f>
        <v>598</v>
      </c>
      <c r="K255" s="223" t="s">
        <v>253</v>
      </c>
      <c r="L255" s="227"/>
      <c r="M255" s="228" t="s">
        <v>1</v>
      </c>
      <c r="N255" s="229" t="s">
        <v>40</v>
      </c>
      <c r="O255" s="181">
        <v>0</v>
      </c>
      <c r="P255" s="181">
        <f>O255*H255</f>
        <v>0</v>
      </c>
      <c r="Q255" s="181">
        <v>5.0999999999999997E-2</v>
      </c>
      <c r="R255" s="181">
        <f>Q255*H255</f>
        <v>0.10199999999999999</v>
      </c>
      <c r="S255" s="181">
        <v>0</v>
      </c>
      <c r="T255" s="182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83" t="s">
        <v>166</v>
      </c>
      <c r="AT255" s="183" t="s">
        <v>295</v>
      </c>
      <c r="AU255" s="183" t="s">
        <v>85</v>
      </c>
      <c r="AY255" s="16" t="s">
        <v>135</v>
      </c>
      <c r="BE255" s="184">
        <f>IF(N255="základní",J255,0)</f>
        <v>598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6" t="s">
        <v>83</v>
      </c>
      <c r="BK255" s="184">
        <f>ROUND(I255*H255,2)</f>
        <v>598</v>
      </c>
      <c r="BL255" s="16" t="s">
        <v>151</v>
      </c>
      <c r="BM255" s="183" t="s">
        <v>1088</v>
      </c>
    </row>
    <row r="256" spans="1:65" s="2" customFormat="1" ht="11.25">
      <c r="A256" s="30"/>
      <c r="B256" s="31"/>
      <c r="C256" s="32"/>
      <c r="D256" s="185" t="s">
        <v>143</v>
      </c>
      <c r="E256" s="32"/>
      <c r="F256" s="186" t="s">
        <v>1089</v>
      </c>
      <c r="G256" s="32"/>
      <c r="H256" s="32"/>
      <c r="I256" s="32"/>
      <c r="J256" s="32"/>
      <c r="K256" s="32"/>
      <c r="L256" s="35"/>
      <c r="M256" s="187"/>
      <c r="N256" s="188"/>
      <c r="O256" s="67"/>
      <c r="P256" s="67"/>
      <c r="Q256" s="67"/>
      <c r="R256" s="67"/>
      <c r="S256" s="67"/>
      <c r="T256" s="68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T256" s="16" t="s">
        <v>143</v>
      </c>
      <c r="AU256" s="16" t="s">
        <v>85</v>
      </c>
    </row>
    <row r="257" spans="1:65" s="13" customFormat="1" ht="11.25">
      <c r="B257" s="201"/>
      <c r="C257" s="202"/>
      <c r="D257" s="185" t="s">
        <v>192</v>
      </c>
      <c r="E257" s="203" t="s">
        <v>1</v>
      </c>
      <c r="F257" s="204" t="s">
        <v>85</v>
      </c>
      <c r="G257" s="202"/>
      <c r="H257" s="205">
        <v>2</v>
      </c>
      <c r="I257" s="202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192</v>
      </c>
      <c r="AU257" s="210" t="s">
        <v>85</v>
      </c>
      <c r="AV257" s="13" t="s">
        <v>85</v>
      </c>
      <c r="AW257" s="13" t="s">
        <v>32</v>
      </c>
      <c r="AX257" s="13" t="s">
        <v>83</v>
      </c>
      <c r="AY257" s="210" t="s">
        <v>135</v>
      </c>
    </row>
    <row r="258" spans="1:65" s="2" customFormat="1" ht="24.2" customHeight="1">
      <c r="A258" s="30"/>
      <c r="B258" s="31"/>
      <c r="C258" s="221" t="s">
        <v>430</v>
      </c>
      <c r="D258" s="221" t="s">
        <v>295</v>
      </c>
      <c r="E258" s="222" t="s">
        <v>1090</v>
      </c>
      <c r="F258" s="223" t="s">
        <v>1091</v>
      </c>
      <c r="G258" s="224" t="s">
        <v>349</v>
      </c>
      <c r="H258" s="225">
        <v>2</v>
      </c>
      <c r="I258" s="226">
        <v>330</v>
      </c>
      <c r="J258" s="226">
        <f>ROUND(I258*H258,2)</f>
        <v>660</v>
      </c>
      <c r="K258" s="223" t="s">
        <v>253</v>
      </c>
      <c r="L258" s="227"/>
      <c r="M258" s="228" t="s">
        <v>1</v>
      </c>
      <c r="N258" s="229" t="s">
        <v>40</v>
      </c>
      <c r="O258" s="181">
        <v>0</v>
      </c>
      <c r="P258" s="181">
        <f>O258*H258</f>
        <v>0</v>
      </c>
      <c r="Q258" s="181">
        <v>6.4000000000000001E-2</v>
      </c>
      <c r="R258" s="181">
        <f>Q258*H258</f>
        <v>0.128</v>
      </c>
      <c r="S258" s="181">
        <v>0</v>
      </c>
      <c r="T258" s="182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83" t="s">
        <v>166</v>
      </c>
      <c r="AT258" s="183" t="s">
        <v>295</v>
      </c>
      <c r="AU258" s="183" t="s">
        <v>85</v>
      </c>
      <c r="AY258" s="16" t="s">
        <v>135</v>
      </c>
      <c r="BE258" s="184">
        <f>IF(N258="základní",J258,0)</f>
        <v>660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6" t="s">
        <v>83</v>
      </c>
      <c r="BK258" s="184">
        <f>ROUND(I258*H258,2)</f>
        <v>660</v>
      </c>
      <c r="BL258" s="16" t="s">
        <v>151</v>
      </c>
      <c r="BM258" s="183" t="s">
        <v>1092</v>
      </c>
    </row>
    <row r="259" spans="1:65" s="2" customFormat="1" ht="11.25">
      <c r="A259" s="30"/>
      <c r="B259" s="31"/>
      <c r="C259" s="32"/>
      <c r="D259" s="185" t="s">
        <v>143</v>
      </c>
      <c r="E259" s="32"/>
      <c r="F259" s="186" t="s">
        <v>1093</v>
      </c>
      <c r="G259" s="32"/>
      <c r="H259" s="32"/>
      <c r="I259" s="32"/>
      <c r="J259" s="32"/>
      <c r="K259" s="32"/>
      <c r="L259" s="35"/>
      <c r="M259" s="187"/>
      <c r="N259" s="188"/>
      <c r="O259" s="67"/>
      <c r="P259" s="67"/>
      <c r="Q259" s="67"/>
      <c r="R259" s="67"/>
      <c r="S259" s="67"/>
      <c r="T259" s="68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6" t="s">
        <v>143</v>
      </c>
      <c r="AU259" s="16" t="s">
        <v>85</v>
      </c>
    </row>
    <row r="260" spans="1:65" s="13" customFormat="1" ht="11.25">
      <c r="B260" s="201"/>
      <c r="C260" s="202"/>
      <c r="D260" s="185" t="s">
        <v>192</v>
      </c>
      <c r="E260" s="203" t="s">
        <v>1</v>
      </c>
      <c r="F260" s="204" t="s">
        <v>85</v>
      </c>
      <c r="G260" s="202"/>
      <c r="H260" s="205">
        <v>2</v>
      </c>
      <c r="I260" s="202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192</v>
      </c>
      <c r="AU260" s="210" t="s">
        <v>85</v>
      </c>
      <c r="AV260" s="13" t="s">
        <v>85</v>
      </c>
      <c r="AW260" s="13" t="s">
        <v>32</v>
      </c>
      <c r="AX260" s="13" t="s">
        <v>83</v>
      </c>
      <c r="AY260" s="210" t="s">
        <v>135</v>
      </c>
    </row>
    <row r="261" spans="1:65" s="2" customFormat="1" ht="24.2" customHeight="1">
      <c r="A261" s="30"/>
      <c r="B261" s="31"/>
      <c r="C261" s="221" t="s">
        <v>435</v>
      </c>
      <c r="D261" s="221" t="s">
        <v>295</v>
      </c>
      <c r="E261" s="222" t="s">
        <v>1094</v>
      </c>
      <c r="F261" s="223" t="s">
        <v>1095</v>
      </c>
      <c r="G261" s="224" t="s">
        <v>349</v>
      </c>
      <c r="H261" s="225">
        <v>12</v>
      </c>
      <c r="I261" s="226">
        <v>171</v>
      </c>
      <c r="J261" s="226">
        <f>ROUND(I261*H261,2)</f>
        <v>2052</v>
      </c>
      <c r="K261" s="223" t="s">
        <v>253</v>
      </c>
      <c r="L261" s="227"/>
      <c r="M261" s="228" t="s">
        <v>1</v>
      </c>
      <c r="N261" s="229" t="s">
        <v>40</v>
      </c>
      <c r="O261" s="181">
        <v>0</v>
      </c>
      <c r="P261" s="181">
        <f>O261*H261</f>
        <v>0</v>
      </c>
      <c r="Q261" s="181">
        <v>2E-3</v>
      </c>
      <c r="R261" s="181">
        <f>Q261*H261</f>
        <v>2.4E-2</v>
      </c>
      <c r="S261" s="181">
        <v>0</v>
      </c>
      <c r="T261" s="182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83" t="s">
        <v>166</v>
      </c>
      <c r="AT261" s="183" t="s">
        <v>295</v>
      </c>
      <c r="AU261" s="183" t="s">
        <v>85</v>
      </c>
      <c r="AY261" s="16" t="s">
        <v>135</v>
      </c>
      <c r="BE261" s="184">
        <f>IF(N261="základní",J261,0)</f>
        <v>2052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6" t="s">
        <v>83</v>
      </c>
      <c r="BK261" s="184">
        <f>ROUND(I261*H261,2)</f>
        <v>2052</v>
      </c>
      <c r="BL261" s="16" t="s">
        <v>151</v>
      </c>
      <c r="BM261" s="183" t="s">
        <v>1096</v>
      </c>
    </row>
    <row r="262" spans="1:65" s="2" customFormat="1" ht="11.25">
      <c r="A262" s="30"/>
      <c r="B262" s="31"/>
      <c r="C262" s="32"/>
      <c r="D262" s="185" t="s">
        <v>143</v>
      </c>
      <c r="E262" s="32"/>
      <c r="F262" s="186" t="s">
        <v>1097</v>
      </c>
      <c r="G262" s="32"/>
      <c r="H262" s="32"/>
      <c r="I262" s="32"/>
      <c r="J262" s="32"/>
      <c r="K262" s="32"/>
      <c r="L262" s="35"/>
      <c r="M262" s="187"/>
      <c r="N262" s="188"/>
      <c r="O262" s="67"/>
      <c r="P262" s="67"/>
      <c r="Q262" s="67"/>
      <c r="R262" s="67"/>
      <c r="S262" s="67"/>
      <c r="T262" s="68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T262" s="16" t="s">
        <v>143</v>
      </c>
      <c r="AU262" s="16" t="s">
        <v>85</v>
      </c>
    </row>
    <row r="263" spans="1:65" s="13" customFormat="1" ht="11.25">
      <c r="B263" s="201"/>
      <c r="C263" s="202"/>
      <c r="D263" s="185" t="s">
        <v>192</v>
      </c>
      <c r="E263" s="203" t="s">
        <v>1</v>
      </c>
      <c r="F263" s="204" t="s">
        <v>250</v>
      </c>
      <c r="G263" s="202"/>
      <c r="H263" s="205">
        <v>12</v>
      </c>
      <c r="I263" s="202"/>
      <c r="J263" s="202"/>
      <c r="K263" s="202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192</v>
      </c>
      <c r="AU263" s="210" t="s">
        <v>85</v>
      </c>
      <c r="AV263" s="13" t="s">
        <v>85</v>
      </c>
      <c r="AW263" s="13" t="s">
        <v>32</v>
      </c>
      <c r="AX263" s="13" t="s">
        <v>83</v>
      </c>
      <c r="AY263" s="210" t="s">
        <v>135</v>
      </c>
    </row>
    <row r="264" spans="1:65" s="2" customFormat="1" ht="24.2" customHeight="1">
      <c r="A264" s="30"/>
      <c r="B264" s="31"/>
      <c r="C264" s="173" t="s">
        <v>441</v>
      </c>
      <c r="D264" s="173" t="s">
        <v>136</v>
      </c>
      <c r="E264" s="174" t="s">
        <v>1177</v>
      </c>
      <c r="F264" s="175" t="s">
        <v>1178</v>
      </c>
      <c r="G264" s="176" t="s">
        <v>349</v>
      </c>
      <c r="H264" s="177">
        <v>4</v>
      </c>
      <c r="I264" s="178">
        <v>1087.3599999999999</v>
      </c>
      <c r="J264" s="178">
        <f>ROUND(I264*H264,2)</f>
        <v>4349.4399999999996</v>
      </c>
      <c r="K264" s="175" t="s">
        <v>140</v>
      </c>
      <c r="L264" s="35"/>
      <c r="M264" s="179" t="s">
        <v>1</v>
      </c>
      <c r="N264" s="180" t="s">
        <v>40</v>
      </c>
      <c r="O264" s="181">
        <v>1.492</v>
      </c>
      <c r="P264" s="181">
        <f>O264*H264</f>
        <v>5.968</v>
      </c>
      <c r="Q264" s="181">
        <v>0.217338</v>
      </c>
      <c r="R264" s="181">
        <f>Q264*H264</f>
        <v>0.86935200000000001</v>
      </c>
      <c r="S264" s="181">
        <v>0</v>
      </c>
      <c r="T264" s="182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83" t="s">
        <v>151</v>
      </c>
      <c r="AT264" s="183" t="s">
        <v>136</v>
      </c>
      <c r="AU264" s="183" t="s">
        <v>85</v>
      </c>
      <c r="AY264" s="16" t="s">
        <v>135</v>
      </c>
      <c r="BE264" s="184">
        <f>IF(N264="základní",J264,0)</f>
        <v>4349.4399999999996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6" t="s">
        <v>83</v>
      </c>
      <c r="BK264" s="184">
        <f>ROUND(I264*H264,2)</f>
        <v>4349.4399999999996</v>
      </c>
      <c r="BL264" s="16" t="s">
        <v>151</v>
      </c>
      <c r="BM264" s="183" t="s">
        <v>1179</v>
      </c>
    </row>
    <row r="265" spans="1:65" s="2" customFormat="1" ht="19.5">
      <c r="A265" s="30"/>
      <c r="B265" s="31"/>
      <c r="C265" s="32"/>
      <c r="D265" s="185" t="s">
        <v>143</v>
      </c>
      <c r="E265" s="32"/>
      <c r="F265" s="186" t="s">
        <v>1180</v>
      </c>
      <c r="G265" s="32"/>
      <c r="H265" s="32"/>
      <c r="I265" s="32"/>
      <c r="J265" s="32"/>
      <c r="K265" s="32"/>
      <c r="L265" s="35"/>
      <c r="M265" s="187"/>
      <c r="N265" s="188"/>
      <c r="O265" s="67"/>
      <c r="P265" s="67"/>
      <c r="Q265" s="67"/>
      <c r="R265" s="67"/>
      <c r="S265" s="67"/>
      <c r="T265" s="68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T265" s="16" t="s">
        <v>143</v>
      </c>
      <c r="AU265" s="16" t="s">
        <v>85</v>
      </c>
    </row>
    <row r="266" spans="1:65" s="13" customFormat="1" ht="11.25">
      <c r="B266" s="201"/>
      <c r="C266" s="202"/>
      <c r="D266" s="185" t="s">
        <v>192</v>
      </c>
      <c r="E266" s="203" t="s">
        <v>1</v>
      </c>
      <c r="F266" s="204" t="s">
        <v>151</v>
      </c>
      <c r="G266" s="202"/>
      <c r="H266" s="205">
        <v>4</v>
      </c>
      <c r="I266" s="202"/>
      <c r="J266" s="202"/>
      <c r="K266" s="202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192</v>
      </c>
      <c r="AU266" s="210" t="s">
        <v>85</v>
      </c>
      <c r="AV266" s="13" t="s">
        <v>85</v>
      </c>
      <c r="AW266" s="13" t="s">
        <v>32</v>
      </c>
      <c r="AX266" s="13" t="s">
        <v>83</v>
      </c>
      <c r="AY266" s="210" t="s">
        <v>135</v>
      </c>
    </row>
    <row r="267" spans="1:65" s="2" customFormat="1" ht="16.5" customHeight="1">
      <c r="A267" s="30"/>
      <c r="B267" s="31"/>
      <c r="C267" s="221" t="s">
        <v>449</v>
      </c>
      <c r="D267" s="221" t="s">
        <v>295</v>
      </c>
      <c r="E267" s="222" t="s">
        <v>1181</v>
      </c>
      <c r="F267" s="223" t="s">
        <v>1182</v>
      </c>
      <c r="G267" s="224" t="s">
        <v>349</v>
      </c>
      <c r="H267" s="225">
        <v>4</v>
      </c>
      <c r="I267" s="226">
        <v>3040</v>
      </c>
      <c r="J267" s="226">
        <f>ROUND(I267*H267,2)</f>
        <v>12160</v>
      </c>
      <c r="K267" s="223" t="s">
        <v>253</v>
      </c>
      <c r="L267" s="227"/>
      <c r="M267" s="228" t="s">
        <v>1</v>
      </c>
      <c r="N267" s="229" t="s">
        <v>40</v>
      </c>
      <c r="O267" s="181">
        <v>0</v>
      </c>
      <c r="P267" s="181">
        <f>O267*H267</f>
        <v>0</v>
      </c>
      <c r="Q267" s="181">
        <v>4.4999999999999998E-2</v>
      </c>
      <c r="R267" s="181">
        <f>Q267*H267</f>
        <v>0.18</v>
      </c>
      <c r="S267" s="181">
        <v>0</v>
      </c>
      <c r="T267" s="182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3" t="s">
        <v>166</v>
      </c>
      <c r="AT267" s="183" t="s">
        <v>295</v>
      </c>
      <c r="AU267" s="183" t="s">
        <v>85</v>
      </c>
      <c r="AY267" s="16" t="s">
        <v>135</v>
      </c>
      <c r="BE267" s="184">
        <f>IF(N267="základní",J267,0)</f>
        <v>12160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6" t="s">
        <v>83</v>
      </c>
      <c r="BK267" s="184">
        <f>ROUND(I267*H267,2)</f>
        <v>12160</v>
      </c>
      <c r="BL267" s="16" t="s">
        <v>151</v>
      </c>
      <c r="BM267" s="183" t="s">
        <v>1183</v>
      </c>
    </row>
    <row r="268" spans="1:65" s="2" customFormat="1" ht="11.25">
      <c r="A268" s="30"/>
      <c r="B268" s="31"/>
      <c r="C268" s="32"/>
      <c r="D268" s="185" t="s">
        <v>143</v>
      </c>
      <c r="E268" s="32"/>
      <c r="F268" s="186" t="s">
        <v>1184</v>
      </c>
      <c r="G268" s="32"/>
      <c r="H268" s="32"/>
      <c r="I268" s="32"/>
      <c r="J268" s="32"/>
      <c r="K268" s="32"/>
      <c r="L268" s="35"/>
      <c r="M268" s="187"/>
      <c r="N268" s="188"/>
      <c r="O268" s="67"/>
      <c r="P268" s="67"/>
      <c r="Q268" s="67"/>
      <c r="R268" s="67"/>
      <c r="S268" s="67"/>
      <c r="T268" s="68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6" t="s">
        <v>143</v>
      </c>
      <c r="AU268" s="16" t="s">
        <v>85</v>
      </c>
    </row>
    <row r="269" spans="1:65" s="13" customFormat="1" ht="11.25">
      <c r="B269" s="201"/>
      <c r="C269" s="202"/>
      <c r="D269" s="185" t="s">
        <v>192</v>
      </c>
      <c r="E269" s="203" t="s">
        <v>1</v>
      </c>
      <c r="F269" s="204" t="s">
        <v>151</v>
      </c>
      <c r="G269" s="202"/>
      <c r="H269" s="205">
        <v>4</v>
      </c>
      <c r="I269" s="202"/>
      <c r="J269" s="202"/>
      <c r="K269" s="202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192</v>
      </c>
      <c r="AU269" s="210" t="s">
        <v>85</v>
      </c>
      <c r="AV269" s="13" t="s">
        <v>85</v>
      </c>
      <c r="AW269" s="13" t="s">
        <v>32</v>
      </c>
      <c r="AX269" s="13" t="s">
        <v>83</v>
      </c>
      <c r="AY269" s="210" t="s">
        <v>135</v>
      </c>
    </row>
    <row r="270" spans="1:65" s="2" customFormat="1" ht="24.2" customHeight="1">
      <c r="A270" s="30"/>
      <c r="B270" s="31"/>
      <c r="C270" s="173" t="s">
        <v>644</v>
      </c>
      <c r="D270" s="173" t="s">
        <v>136</v>
      </c>
      <c r="E270" s="174" t="s">
        <v>347</v>
      </c>
      <c r="F270" s="175" t="s">
        <v>348</v>
      </c>
      <c r="G270" s="176" t="s">
        <v>349</v>
      </c>
      <c r="H270" s="177">
        <v>4</v>
      </c>
      <c r="I270" s="178">
        <v>2154.56</v>
      </c>
      <c r="J270" s="178">
        <f>ROUND(I270*H270,2)</f>
        <v>8618.24</v>
      </c>
      <c r="K270" s="175" t="s">
        <v>140</v>
      </c>
      <c r="L270" s="35"/>
      <c r="M270" s="179" t="s">
        <v>1</v>
      </c>
      <c r="N270" s="180" t="s">
        <v>40</v>
      </c>
      <c r="O270" s="181">
        <v>3.8170000000000002</v>
      </c>
      <c r="P270" s="181">
        <f>O270*H270</f>
        <v>15.268000000000001</v>
      </c>
      <c r="Q270" s="181">
        <v>0.42080000000000001</v>
      </c>
      <c r="R270" s="181">
        <f>Q270*H270</f>
        <v>1.6832</v>
      </c>
      <c r="S270" s="181">
        <v>0</v>
      </c>
      <c r="T270" s="182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83" t="s">
        <v>151</v>
      </c>
      <c r="AT270" s="183" t="s">
        <v>136</v>
      </c>
      <c r="AU270" s="183" t="s">
        <v>85</v>
      </c>
      <c r="AY270" s="16" t="s">
        <v>135</v>
      </c>
      <c r="BE270" s="184">
        <f>IF(N270="základní",J270,0)</f>
        <v>8618.24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6" t="s">
        <v>83</v>
      </c>
      <c r="BK270" s="184">
        <f>ROUND(I270*H270,2)</f>
        <v>8618.24</v>
      </c>
      <c r="BL270" s="16" t="s">
        <v>151</v>
      </c>
      <c r="BM270" s="183" t="s">
        <v>1106</v>
      </c>
    </row>
    <row r="271" spans="1:65" s="2" customFormat="1" ht="19.5">
      <c r="A271" s="30"/>
      <c r="B271" s="31"/>
      <c r="C271" s="32"/>
      <c r="D271" s="185" t="s">
        <v>143</v>
      </c>
      <c r="E271" s="32"/>
      <c r="F271" s="186" t="s">
        <v>351</v>
      </c>
      <c r="G271" s="32"/>
      <c r="H271" s="32"/>
      <c r="I271" s="32"/>
      <c r="J271" s="32"/>
      <c r="K271" s="32"/>
      <c r="L271" s="35"/>
      <c r="M271" s="187"/>
      <c r="N271" s="188"/>
      <c r="O271" s="67"/>
      <c r="P271" s="67"/>
      <c r="Q271" s="67"/>
      <c r="R271" s="67"/>
      <c r="S271" s="67"/>
      <c r="T271" s="68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T271" s="16" t="s">
        <v>143</v>
      </c>
      <c r="AU271" s="16" t="s">
        <v>85</v>
      </c>
    </row>
    <row r="272" spans="1:65" s="13" customFormat="1" ht="11.25">
      <c r="B272" s="201"/>
      <c r="C272" s="202"/>
      <c r="D272" s="185" t="s">
        <v>192</v>
      </c>
      <c r="E272" s="203" t="s">
        <v>1</v>
      </c>
      <c r="F272" s="204" t="s">
        <v>151</v>
      </c>
      <c r="G272" s="202"/>
      <c r="H272" s="205">
        <v>4</v>
      </c>
      <c r="I272" s="202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192</v>
      </c>
      <c r="AU272" s="210" t="s">
        <v>85</v>
      </c>
      <c r="AV272" s="13" t="s">
        <v>85</v>
      </c>
      <c r="AW272" s="13" t="s">
        <v>32</v>
      </c>
      <c r="AX272" s="13" t="s">
        <v>83</v>
      </c>
      <c r="AY272" s="210" t="s">
        <v>135</v>
      </c>
    </row>
    <row r="273" spans="1:65" s="2" customFormat="1" ht="24.2" customHeight="1">
      <c r="A273" s="30"/>
      <c r="B273" s="31"/>
      <c r="C273" s="173" t="s">
        <v>648</v>
      </c>
      <c r="D273" s="173" t="s">
        <v>136</v>
      </c>
      <c r="E273" s="174" t="s">
        <v>1107</v>
      </c>
      <c r="F273" s="175" t="s">
        <v>1108</v>
      </c>
      <c r="G273" s="176" t="s">
        <v>218</v>
      </c>
      <c r="H273" s="177">
        <v>2.5</v>
      </c>
      <c r="I273" s="178">
        <v>3379.52</v>
      </c>
      <c r="J273" s="178">
        <f>ROUND(I273*H273,2)</f>
        <v>8448.7999999999993</v>
      </c>
      <c r="K273" s="175" t="s">
        <v>140</v>
      </c>
      <c r="L273" s="35"/>
      <c r="M273" s="179" t="s">
        <v>1</v>
      </c>
      <c r="N273" s="180" t="s">
        <v>40</v>
      </c>
      <c r="O273" s="181">
        <v>1.319</v>
      </c>
      <c r="P273" s="181">
        <f>O273*H273</f>
        <v>3.2974999999999999</v>
      </c>
      <c r="Q273" s="181">
        <v>2.45329</v>
      </c>
      <c r="R273" s="181">
        <f>Q273*H273</f>
        <v>6.1332249999999995</v>
      </c>
      <c r="S273" s="181">
        <v>0</v>
      </c>
      <c r="T273" s="182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83" t="s">
        <v>151</v>
      </c>
      <c r="AT273" s="183" t="s">
        <v>136</v>
      </c>
      <c r="AU273" s="183" t="s">
        <v>85</v>
      </c>
      <c r="AY273" s="16" t="s">
        <v>135</v>
      </c>
      <c r="BE273" s="184">
        <f>IF(N273="základní",J273,0)</f>
        <v>8448.7999999999993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6" t="s">
        <v>83</v>
      </c>
      <c r="BK273" s="184">
        <f>ROUND(I273*H273,2)</f>
        <v>8448.7999999999993</v>
      </c>
      <c r="BL273" s="16" t="s">
        <v>151</v>
      </c>
      <c r="BM273" s="183" t="s">
        <v>1109</v>
      </c>
    </row>
    <row r="274" spans="1:65" s="2" customFormat="1" ht="19.5">
      <c r="A274" s="30"/>
      <c r="B274" s="31"/>
      <c r="C274" s="32"/>
      <c r="D274" s="185" t="s">
        <v>143</v>
      </c>
      <c r="E274" s="32"/>
      <c r="F274" s="186" t="s">
        <v>1110</v>
      </c>
      <c r="G274" s="32"/>
      <c r="H274" s="32"/>
      <c r="I274" s="32"/>
      <c r="J274" s="32"/>
      <c r="K274" s="32"/>
      <c r="L274" s="35"/>
      <c r="M274" s="187"/>
      <c r="N274" s="188"/>
      <c r="O274" s="67"/>
      <c r="P274" s="67"/>
      <c r="Q274" s="67"/>
      <c r="R274" s="67"/>
      <c r="S274" s="67"/>
      <c r="T274" s="68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T274" s="16" t="s">
        <v>143</v>
      </c>
      <c r="AU274" s="16" t="s">
        <v>85</v>
      </c>
    </row>
    <row r="275" spans="1:65" s="13" customFormat="1" ht="11.25">
      <c r="B275" s="201"/>
      <c r="C275" s="202"/>
      <c r="D275" s="185" t="s">
        <v>192</v>
      </c>
      <c r="E275" s="203" t="s">
        <v>1</v>
      </c>
      <c r="F275" s="204" t="s">
        <v>991</v>
      </c>
      <c r="G275" s="202"/>
      <c r="H275" s="205">
        <v>2.5</v>
      </c>
      <c r="I275" s="202"/>
      <c r="J275" s="202"/>
      <c r="K275" s="202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192</v>
      </c>
      <c r="AU275" s="210" t="s">
        <v>85</v>
      </c>
      <c r="AV275" s="13" t="s">
        <v>85</v>
      </c>
      <c r="AW275" s="13" t="s">
        <v>32</v>
      </c>
      <c r="AX275" s="13" t="s">
        <v>83</v>
      </c>
      <c r="AY275" s="210" t="s">
        <v>135</v>
      </c>
    </row>
    <row r="276" spans="1:65" s="11" customFormat="1" ht="22.9" customHeight="1">
      <c r="B276" s="160"/>
      <c r="C276" s="161"/>
      <c r="D276" s="162" t="s">
        <v>74</v>
      </c>
      <c r="E276" s="199" t="s">
        <v>170</v>
      </c>
      <c r="F276" s="199" t="s">
        <v>367</v>
      </c>
      <c r="G276" s="161"/>
      <c r="H276" s="161"/>
      <c r="I276" s="161"/>
      <c r="J276" s="200">
        <f>BK276</f>
        <v>3971.58</v>
      </c>
      <c r="K276" s="161"/>
      <c r="L276" s="165"/>
      <c r="M276" s="166"/>
      <c r="N276" s="167"/>
      <c r="O276" s="167"/>
      <c r="P276" s="168">
        <f>SUM(P277:P288)</f>
        <v>7.94</v>
      </c>
      <c r="Q276" s="167"/>
      <c r="R276" s="168">
        <f>SUM(R277:R288)</f>
        <v>0.48845500000000003</v>
      </c>
      <c r="S276" s="167"/>
      <c r="T276" s="169">
        <f>SUM(T277:T288)</f>
        <v>0</v>
      </c>
      <c r="AR276" s="170" t="s">
        <v>83</v>
      </c>
      <c r="AT276" s="171" t="s">
        <v>74</v>
      </c>
      <c r="AU276" s="171" t="s">
        <v>83</v>
      </c>
      <c r="AY276" s="170" t="s">
        <v>135</v>
      </c>
      <c r="BK276" s="172">
        <f>SUM(BK277:BK288)</f>
        <v>3971.58</v>
      </c>
    </row>
    <row r="277" spans="1:65" s="2" customFormat="1" ht="24.2" customHeight="1">
      <c r="A277" s="30"/>
      <c r="B277" s="31"/>
      <c r="C277" s="173" t="s">
        <v>653</v>
      </c>
      <c r="D277" s="173" t="s">
        <v>136</v>
      </c>
      <c r="E277" s="174" t="s">
        <v>735</v>
      </c>
      <c r="F277" s="175" t="s">
        <v>736</v>
      </c>
      <c r="G277" s="176" t="s">
        <v>198</v>
      </c>
      <c r="H277" s="177">
        <v>5</v>
      </c>
      <c r="I277" s="178">
        <v>272.58</v>
      </c>
      <c r="J277" s="178">
        <f>ROUND(I277*H277,2)</f>
        <v>1362.9</v>
      </c>
      <c r="K277" s="175" t="s">
        <v>140</v>
      </c>
      <c r="L277" s="35"/>
      <c r="M277" s="179" t="s">
        <v>1</v>
      </c>
      <c r="N277" s="180" t="s">
        <v>40</v>
      </c>
      <c r="O277" s="181">
        <v>0.54700000000000004</v>
      </c>
      <c r="P277" s="181">
        <f>O277*H277</f>
        <v>2.7350000000000003</v>
      </c>
      <c r="Q277" s="181">
        <v>3.6904300000000001E-2</v>
      </c>
      <c r="R277" s="181">
        <f>Q277*H277</f>
        <v>0.1845215</v>
      </c>
      <c r="S277" s="181">
        <v>0</v>
      </c>
      <c r="T277" s="182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83" t="s">
        <v>151</v>
      </c>
      <c r="AT277" s="183" t="s">
        <v>136</v>
      </c>
      <c r="AU277" s="183" t="s">
        <v>85</v>
      </c>
      <c r="AY277" s="16" t="s">
        <v>135</v>
      </c>
      <c r="BE277" s="184">
        <f>IF(N277="základní",J277,0)</f>
        <v>1362.9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83</v>
      </c>
      <c r="BK277" s="184">
        <f>ROUND(I277*H277,2)</f>
        <v>1362.9</v>
      </c>
      <c r="BL277" s="16" t="s">
        <v>151</v>
      </c>
      <c r="BM277" s="183" t="s">
        <v>737</v>
      </c>
    </row>
    <row r="278" spans="1:65" s="2" customFormat="1" ht="58.5">
      <c r="A278" s="30"/>
      <c r="B278" s="31"/>
      <c r="C278" s="32"/>
      <c r="D278" s="185" t="s">
        <v>143</v>
      </c>
      <c r="E278" s="32"/>
      <c r="F278" s="186" t="s">
        <v>738</v>
      </c>
      <c r="G278" s="32"/>
      <c r="H278" s="32"/>
      <c r="I278" s="32"/>
      <c r="J278" s="32"/>
      <c r="K278" s="32"/>
      <c r="L278" s="35"/>
      <c r="M278" s="187"/>
      <c r="N278" s="188"/>
      <c r="O278" s="67"/>
      <c r="P278" s="67"/>
      <c r="Q278" s="67"/>
      <c r="R278" s="67"/>
      <c r="S278" s="67"/>
      <c r="T278" s="68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6" t="s">
        <v>143</v>
      </c>
      <c r="AU278" s="16" t="s">
        <v>85</v>
      </c>
    </row>
    <row r="279" spans="1:65" s="13" customFormat="1" ht="11.25">
      <c r="B279" s="201"/>
      <c r="C279" s="202"/>
      <c r="D279" s="185" t="s">
        <v>192</v>
      </c>
      <c r="E279" s="203" t="s">
        <v>1</v>
      </c>
      <c r="F279" s="204" t="s">
        <v>134</v>
      </c>
      <c r="G279" s="202"/>
      <c r="H279" s="205">
        <v>5</v>
      </c>
      <c r="I279" s="202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192</v>
      </c>
      <c r="AU279" s="210" t="s">
        <v>85</v>
      </c>
      <c r="AV279" s="13" t="s">
        <v>85</v>
      </c>
      <c r="AW279" s="13" t="s">
        <v>32</v>
      </c>
      <c r="AX279" s="13" t="s">
        <v>83</v>
      </c>
      <c r="AY279" s="210" t="s">
        <v>135</v>
      </c>
    </row>
    <row r="280" spans="1:65" s="2" customFormat="1" ht="24.2" customHeight="1">
      <c r="A280" s="30"/>
      <c r="B280" s="31"/>
      <c r="C280" s="173" t="s">
        <v>659</v>
      </c>
      <c r="D280" s="173" t="s">
        <v>136</v>
      </c>
      <c r="E280" s="174" t="s">
        <v>740</v>
      </c>
      <c r="F280" s="175" t="s">
        <v>741</v>
      </c>
      <c r="G280" s="176" t="s">
        <v>198</v>
      </c>
      <c r="H280" s="177">
        <v>5</v>
      </c>
      <c r="I280" s="178">
        <v>369.82</v>
      </c>
      <c r="J280" s="178">
        <f>ROUND(I280*H280,2)</f>
        <v>1849.1</v>
      </c>
      <c r="K280" s="175" t="s">
        <v>140</v>
      </c>
      <c r="L280" s="35"/>
      <c r="M280" s="179" t="s">
        <v>1</v>
      </c>
      <c r="N280" s="180" t="s">
        <v>40</v>
      </c>
      <c r="O280" s="181">
        <v>0.753</v>
      </c>
      <c r="P280" s="181">
        <f>O280*H280</f>
        <v>3.7650000000000001</v>
      </c>
      <c r="Q280" s="181">
        <v>6.0526700000000003E-2</v>
      </c>
      <c r="R280" s="181">
        <f>Q280*H280</f>
        <v>0.3026335</v>
      </c>
      <c r="S280" s="181">
        <v>0</v>
      </c>
      <c r="T280" s="182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83" t="s">
        <v>151</v>
      </c>
      <c r="AT280" s="183" t="s">
        <v>136</v>
      </c>
      <c r="AU280" s="183" t="s">
        <v>85</v>
      </c>
      <c r="AY280" s="16" t="s">
        <v>135</v>
      </c>
      <c r="BE280" s="184">
        <f>IF(N280="základní",J280,0)</f>
        <v>1849.1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6" t="s">
        <v>83</v>
      </c>
      <c r="BK280" s="184">
        <f>ROUND(I280*H280,2)</f>
        <v>1849.1</v>
      </c>
      <c r="BL280" s="16" t="s">
        <v>151</v>
      </c>
      <c r="BM280" s="183" t="s">
        <v>742</v>
      </c>
    </row>
    <row r="281" spans="1:65" s="2" customFormat="1" ht="58.5">
      <c r="A281" s="30"/>
      <c r="B281" s="31"/>
      <c r="C281" s="32"/>
      <c r="D281" s="185" t="s">
        <v>143</v>
      </c>
      <c r="E281" s="32"/>
      <c r="F281" s="186" t="s">
        <v>743</v>
      </c>
      <c r="G281" s="32"/>
      <c r="H281" s="32"/>
      <c r="I281" s="32"/>
      <c r="J281" s="32"/>
      <c r="K281" s="32"/>
      <c r="L281" s="35"/>
      <c r="M281" s="187"/>
      <c r="N281" s="188"/>
      <c r="O281" s="67"/>
      <c r="P281" s="67"/>
      <c r="Q281" s="67"/>
      <c r="R281" s="67"/>
      <c r="S281" s="67"/>
      <c r="T281" s="68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6" t="s">
        <v>143</v>
      </c>
      <c r="AU281" s="16" t="s">
        <v>85</v>
      </c>
    </row>
    <row r="282" spans="1:65" s="13" customFormat="1" ht="11.25">
      <c r="B282" s="201"/>
      <c r="C282" s="202"/>
      <c r="D282" s="185" t="s">
        <v>192</v>
      </c>
      <c r="E282" s="203" t="s">
        <v>1</v>
      </c>
      <c r="F282" s="204" t="s">
        <v>134</v>
      </c>
      <c r="G282" s="202"/>
      <c r="H282" s="205">
        <v>5</v>
      </c>
      <c r="I282" s="202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85</v>
      </c>
      <c r="AV282" s="13" t="s">
        <v>85</v>
      </c>
      <c r="AW282" s="13" t="s">
        <v>32</v>
      </c>
      <c r="AX282" s="13" t="s">
        <v>83</v>
      </c>
      <c r="AY282" s="210" t="s">
        <v>135</v>
      </c>
    </row>
    <row r="283" spans="1:65" s="2" customFormat="1" ht="24.2" customHeight="1">
      <c r="A283" s="30"/>
      <c r="B283" s="31"/>
      <c r="C283" s="173" t="s">
        <v>664</v>
      </c>
      <c r="D283" s="173" t="s">
        <v>136</v>
      </c>
      <c r="E283" s="174" t="s">
        <v>745</v>
      </c>
      <c r="F283" s="175" t="s">
        <v>746</v>
      </c>
      <c r="G283" s="176" t="s">
        <v>349</v>
      </c>
      <c r="H283" s="177">
        <v>2</v>
      </c>
      <c r="I283" s="178">
        <v>241.32</v>
      </c>
      <c r="J283" s="178">
        <f>ROUND(I283*H283,2)</f>
        <v>482.64</v>
      </c>
      <c r="K283" s="175" t="s">
        <v>140</v>
      </c>
      <c r="L283" s="35"/>
      <c r="M283" s="179" t="s">
        <v>1</v>
      </c>
      <c r="N283" s="180" t="s">
        <v>40</v>
      </c>
      <c r="O283" s="181">
        <v>0.43</v>
      </c>
      <c r="P283" s="181">
        <f>O283*H283</f>
        <v>0.86</v>
      </c>
      <c r="Q283" s="181">
        <v>6.4999999999999997E-4</v>
      </c>
      <c r="R283" s="181">
        <f>Q283*H283</f>
        <v>1.2999999999999999E-3</v>
      </c>
      <c r="S283" s="181">
        <v>0</v>
      </c>
      <c r="T283" s="182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83" t="s">
        <v>151</v>
      </c>
      <c r="AT283" s="183" t="s">
        <v>136</v>
      </c>
      <c r="AU283" s="183" t="s">
        <v>85</v>
      </c>
      <c r="AY283" s="16" t="s">
        <v>135</v>
      </c>
      <c r="BE283" s="184">
        <f>IF(N283="základní",J283,0)</f>
        <v>482.64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6" t="s">
        <v>83</v>
      </c>
      <c r="BK283" s="184">
        <f>ROUND(I283*H283,2)</f>
        <v>482.64</v>
      </c>
      <c r="BL283" s="16" t="s">
        <v>151</v>
      </c>
      <c r="BM283" s="183" t="s">
        <v>747</v>
      </c>
    </row>
    <row r="284" spans="1:65" s="2" customFormat="1" ht="19.5">
      <c r="A284" s="30"/>
      <c r="B284" s="31"/>
      <c r="C284" s="32"/>
      <c r="D284" s="185" t="s">
        <v>143</v>
      </c>
      <c r="E284" s="32"/>
      <c r="F284" s="186" t="s">
        <v>748</v>
      </c>
      <c r="G284" s="32"/>
      <c r="H284" s="32"/>
      <c r="I284" s="32"/>
      <c r="J284" s="32"/>
      <c r="K284" s="32"/>
      <c r="L284" s="35"/>
      <c r="M284" s="187"/>
      <c r="N284" s="188"/>
      <c r="O284" s="67"/>
      <c r="P284" s="67"/>
      <c r="Q284" s="67"/>
      <c r="R284" s="67"/>
      <c r="S284" s="67"/>
      <c r="T284" s="68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T284" s="16" t="s">
        <v>143</v>
      </c>
      <c r="AU284" s="16" t="s">
        <v>85</v>
      </c>
    </row>
    <row r="285" spans="1:65" s="13" customFormat="1" ht="11.25">
      <c r="B285" s="201"/>
      <c r="C285" s="202"/>
      <c r="D285" s="185" t="s">
        <v>192</v>
      </c>
      <c r="E285" s="203" t="s">
        <v>1</v>
      </c>
      <c r="F285" s="204" t="s">
        <v>85</v>
      </c>
      <c r="G285" s="202"/>
      <c r="H285" s="205">
        <v>2</v>
      </c>
      <c r="I285" s="202"/>
      <c r="J285" s="202"/>
      <c r="K285" s="202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85</v>
      </c>
      <c r="AV285" s="13" t="s">
        <v>85</v>
      </c>
      <c r="AW285" s="13" t="s">
        <v>32</v>
      </c>
      <c r="AX285" s="13" t="s">
        <v>83</v>
      </c>
      <c r="AY285" s="210" t="s">
        <v>135</v>
      </c>
    </row>
    <row r="286" spans="1:65" s="2" customFormat="1" ht="24.2" customHeight="1">
      <c r="A286" s="30"/>
      <c r="B286" s="31"/>
      <c r="C286" s="173" t="s">
        <v>668</v>
      </c>
      <c r="D286" s="173" t="s">
        <v>136</v>
      </c>
      <c r="E286" s="174" t="s">
        <v>750</v>
      </c>
      <c r="F286" s="175" t="s">
        <v>751</v>
      </c>
      <c r="G286" s="176" t="s">
        <v>349</v>
      </c>
      <c r="H286" s="177">
        <v>2</v>
      </c>
      <c r="I286" s="178">
        <v>138.47</v>
      </c>
      <c r="J286" s="178">
        <f>ROUND(I286*H286,2)</f>
        <v>276.94</v>
      </c>
      <c r="K286" s="175" t="s">
        <v>140</v>
      </c>
      <c r="L286" s="35"/>
      <c r="M286" s="179" t="s">
        <v>1</v>
      </c>
      <c r="N286" s="180" t="s">
        <v>40</v>
      </c>
      <c r="O286" s="181">
        <v>0.28999999999999998</v>
      </c>
      <c r="P286" s="181">
        <f>O286*H286</f>
        <v>0.57999999999999996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83" t="s">
        <v>151</v>
      </c>
      <c r="AT286" s="183" t="s">
        <v>136</v>
      </c>
      <c r="AU286" s="183" t="s">
        <v>85</v>
      </c>
      <c r="AY286" s="16" t="s">
        <v>135</v>
      </c>
      <c r="BE286" s="184">
        <f>IF(N286="základní",J286,0)</f>
        <v>276.94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6" t="s">
        <v>83</v>
      </c>
      <c r="BK286" s="184">
        <f>ROUND(I286*H286,2)</f>
        <v>276.94</v>
      </c>
      <c r="BL286" s="16" t="s">
        <v>151</v>
      </c>
      <c r="BM286" s="183" t="s">
        <v>752</v>
      </c>
    </row>
    <row r="287" spans="1:65" s="2" customFormat="1" ht="19.5">
      <c r="A287" s="30"/>
      <c r="B287" s="31"/>
      <c r="C287" s="32"/>
      <c r="D287" s="185" t="s">
        <v>143</v>
      </c>
      <c r="E287" s="32"/>
      <c r="F287" s="186" t="s">
        <v>753</v>
      </c>
      <c r="G287" s="32"/>
      <c r="H287" s="32"/>
      <c r="I287" s="32"/>
      <c r="J287" s="32"/>
      <c r="K287" s="32"/>
      <c r="L287" s="35"/>
      <c r="M287" s="187"/>
      <c r="N287" s="188"/>
      <c r="O287" s="67"/>
      <c r="P287" s="67"/>
      <c r="Q287" s="67"/>
      <c r="R287" s="67"/>
      <c r="S287" s="67"/>
      <c r="T287" s="68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T287" s="16" t="s">
        <v>143</v>
      </c>
      <c r="AU287" s="16" t="s">
        <v>85</v>
      </c>
    </row>
    <row r="288" spans="1:65" s="13" customFormat="1" ht="11.25">
      <c r="B288" s="201"/>
      <c r="C288" s="202"/>
      <c r="D288" s="185" t="s">
        <v>192</v>
      </c>
      <c r="E288" s="203" t="s">
        <v>1</v>
      </c>
      <c r="F288" s="204" t="s">
        <v>85</v>
      </c>
      <c r="G288" s="202"/>
      <c r="H288" s="205">
        <v>2</v>
      </c>
      <c r="I288" s="202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192</v>
      </c>
      <c r="AU288" s="210" t="s">
        <v>85</v>
      </c>
      <c r="AV288" s="13" t="s">
        <v>85</v>
      </c>
      <c r="AW288" s="13" t="s">
        <v>32</v>
      </c>
      <c r="AX288" s="13" t="s">
        <v>83</v>
      </c>
      <c r="AY288" s="210" t="s">
        <v>135</v>
      </c>
    </row>
    <row r="289" spans="1:65" s="11" customFormat="1" ht="22.9" customHeight="1">
      <c r="B289" s="160"/>
      <c r="C289" s="161"/>
      <c r="D289" s="162" t="s">
        <v>74</v>
      </c>
      <c r="E289" s="199" t="s">
        <v>416</v>
      </c>
      <c r="F289" s="199" t="s">
        <v>417</v>
      </c>
      <c r="G289" s="161"/>
      <c r="H289" s="161"/>
      <c r="I289" s="161"/>
      <c r="J289" s="200">
        <f>BK289</f>
        <v>9445.6200000000008</v>
      </c>
      <c r="K289" s="161"/>
      <c r="L289" s="165"/>
      <c r="M289" s="166"/>
      <c r="N289" s="167"/>
      <c r="O289" s="167"/>
      <c r="P289" s="168">
        <f>SUM(P290:P300)</f>
        <v>7.2647040000000001</v>
      </c>
      <c r="Q289" s="167"/>
      <c r="R289" s="168">
        <f>SUM(R290:R300)</f>
        <v>0</v>
      </c>
      <c r="S289" s="167"/>
      <c r="T289" s="169">
        <f>SUM(T290:T300)</f>
        <v>0</v>
      </c>
      <c r="AR289" s="170" t="s">
        <v>83</v>
      </c>
      <c r="AT289" s="171" t="s">
        <v>74</v>
      </c>
      <c r="AU289" s="171" t="s">
        <v>83</v>
      </c>
      <c r="AY289" s="170" t="s">
        <v>135</v>
      </c>
      <c r="BK289" s="172">
        <f>SUM(BK290:BK300)</f>
        <v>9445.6200000000008</v>
      </c>
    </row>
    <row r="290" spans="1:65" s="2" customFormat="1" ht="33" customHeight="1">
      <c r="A290" s="30"/>
      <c r="B290" s="31"/>
      <c r="C290" s="173" t="s">
        <v>673</v>
      </c>
      <c r="D290" s="173" t="s">
        <v>136</v>
      </c>
      <c r="E290" s="174" t="s">
        <v>419</v>
      </c>
      <c r="F290" s="175" t="s">
        <v>420</v>
      </c>
      <c r="G290" s="176" t="s">
        <v>421</v>
      </c>
      <c r="H290" s="177">
        <v>15.071999999999999</v>
      </c>
      <c r="I290" s="178">
        <v>110.96</v>
      </c>
      <c r="J290" s="178">
        <f>ROUND(I290*H290,2)</f>
        <v>1672.39</v>
      </c>
      <c r="K290" s="175" t="s">
        <v>140</v>
      </c>
      <c r="L290" s="35"/>
      <c r="M290" s="179" t="s">
        <v>1</v>
      </c>
      <c r="N290" s="180" t="s">
        <v>40</v>
      </c>
      <c r="O290" s="181">
        <v>0.08</v>
      </c>
      <c r="P290" s="181">
        <f>O290*H290</f>
        <v>1.2057599999999999</v>
      </c>
      <c r="Q290" s="181">
        <v>0</v>
      </c>
      <c r="R290" s="181">
        <f>Q290*H290</f>
        <v>0</v>
      </c>
      <c r="S290" s="181">
        <v>0</v>
      </c>
      <c r="T290" s="182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83" t="s">
        <v>151</v>
      </c>
      <c r="AT290" s="183" t="s">
        <v>136</v>
      </c>
      <c r="AU290" s="183" t="s">
        <v>85</v>
      </c>
      <c r="AY290" s="16" t="s">
        <v>135</v>
      </c>
      <c r="BE290" s="184">
        <f>IF(N290="základní",J290,0)</f>
        <v>1672.39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6" t="s">
        <v>83</v>
      </c>
      <c r="BK290" s="184">
        <f>ROUND(I290*H290,2)</f>
        <v>1672.39</v>
      </c>
      <c r="BL290" s="16" t="s">
        <v>151</v>
      </c>
      <c r="BM290" s="183" t="s">
        <v>1116</v>
      </c>
    </row>
    <row r="291" spans="1:65" s="2" customFormat="1" ht="19.5">
      <c r="A291" s="30"/>
      <c r="B291" s="31"/>
      <c r="C291" s="32"/>
      <c r="D291" s="185" t="s">
        <v>143</v>
      </c>
      <c r="E291" s="32"/>
      <c r="F291" s="186" t="s">
        <v>423</v>
      </c>
      <c r="G291" s="32"/>
      <c r="H291" s="32"/>
      <c r="I291" s="32"/>
      <c r="J291" s="32"/>
      <c r="K291" s="32"/>
      <c r="L291" s="35"/>
      <c r="M291" s="187"/>
      <c r="N291" s="188"/>
      <c r="O291" s="67"/>
      <c r="P291" s="67"/>
      <c r="Q291" s="67"/>
      <c r="R291" s="67"/>
      <c r="S291" s="67"/>
      <c r="T291" s="68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T291" s="16" t="s">
        <v>143</v>
      </c>
      <c r="AU291" s="16" t="s">
        <v>85</v>
      </c>
    </row>
    <row r="292" spans="1:65" s="2" customFormat="1" ht="21.75" customHeight="1">
      <c r="A292" s="30"/>
      <c r="B292" s="31"/>
      <c r="C292" s="173" t="s">
        <v>678</v>
      </c>
      <c r="D292" s="173" t="s">
        <v>136</v>
      </c>
      <c r="E292" s="174" t="s">
        <v>425</v>
      </c>
      <c r="F292" s="175" t="s">
        <v>426</v>
      </c>
      <c r="G292" s="176" t="s">
        <v>421</v>
      </c>
      <c r="H292" s="177">
        <v>286.36799999999999</v>
      </c>
      <c r="I292" s="178">
        <v>12.74</v>
      </c>
      <c r="J292" s="178">
        <f>ROUND(I292*H292,2)</f>
        <v>3648.33</v>
      </c>
      <c r="K292" s="175" t="s">
        <v>140</v>
      </c>
      <c r="L292" s="35"/>
      <c r="M292" s="179" t="s">
        <v>1</v>
      </c>
      <c r="N292" s="180" t="s">
        <v>40</v>
      </c>
      <c r="O292" s="181">
        <v>1.4E-2</v>
      </c>
      <c r="P292" s="181">
        <f>O292*H292</f>
        <v>4.0091520000000003</v>
      </c>
      <c r="Q292" s="181">
        <v>0</v>
      </c>
      <c r="R292" s="181">
        <f>Q292*H292</f>
        <v>0</v>
      </c>
      <c r="S292" s="181">
        <v>0</v>
      </c>
      <c r="T292" s="182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83" t="s">
        <v>151</v>
      </c>
      <c r="AT292" s="183" t="s">
        <v>136</v>
      </c>
      <c r="AU292" s="183" t="s">
        <v>85</v>
      </c>
      <c r="AY292" s="16" t="s">
        <v>135</v>
      </c>
      <c r="BE292" s="184">
        <f>IF(N292="základní",J292,0)</f>
        <v>3648.33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83</v>
      </c>
      <c r="BK292" s="184">
        <f>ROUND(I292*H292,2)</f>
        <v>3648.33</v>
      </c>
      <c r="BL292" s="16" t="s">
        <v>151</v>
      </c>
      <c r="BM292" s="183" t="s">
        <v>1117</v>
      </c>
    </row>
    <row r="293" spans="1:65" s="2" customFormat="1" ht="29.25">
      <c r="A293" s="30"/>
      <c r="B293" s="31"/>
      <c r="C293" s="32"/>
      <c r="D293" s="185" t="s">
        <v>143</v>
      </c>
      <c r="E293" s="32"/>
      <c r="F293" s="186" t="s">
        <v>428</v>
      </c>
      <c r="G293" s="32"/>
      <c r="H293" s="32"/>
      <c r="I293" s="32"/>
      <c r="J293" s="32"/>
      <c r="K293" s="32"/>
      <c r="L293" s="35"/>
      <c r="M293" s="187"/>
      <c r="N293" s="188"/>
      <c r="O293" s="67"/>
      <c r="P293" s="67"/>
      <c r="Q293" s="67"/>
      <c r="R293" s="67"/>
      <c r="S293" s="67"/>
      <c r="T293" s="68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6" t="s">
        <v>143</v>
      </c>
      <c r="AU293" s="16" t="s">
        <v>85</v>
      </c>
    </row>
    <row r="294" spans="1:65" s="13" customFormat="1" ht="11.25">
      <c r="B294" s="201"/>
      <c r="C294" s="202"/>
      <c r="D294" s="185" t="s">
        <v>192</v>
      </c>
      <c r="E294" s="203" t="s">
        <v>1</v>
      </c>
      <c r="F294" s="204" t="s">
        <v>1185</v>
      </c>
      <c r="G294" s="202"/>
      <c r="H294" s="205">
        <v>286.36799999999999</v>
      </c>
      <c r="I294" s="202"/>
      <c r="J294" s="202"/>
      <c r="K294" s="202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192</v>
      </c>
      <c r="AU294" s="210" t="s">
        <v>85</v>
      </c>
      <c r="AV294" s="13" t="s">
        <v>85</v>
      </c>
      <c r="AW294" s="13" t="s">
        <v>32</v>
      </c>
      <c r="AX294" s="13" t="s">
        <v>83</v>
      </c>
      <c r="AY294" s="210" t="s">
        <v>135</v>
      </c>
    </row>
    <row r="295" spans="1:65" s="2" customFormat="1" ht="16.5" customHeight="1">
      <c r="A295" s="30"/>
      <c r="B295" s="31"/>
      <c r="C295" s="173" t="s">
        <v>683</v>
      </c>
      <c r="D295" s="173" t="s">
        <v>136</v>
      </c>
      <c r="E295" s="174" t="s">
        <v>431</v>
      </c>
      <c r="F295" s="175" t="s">
        <v>432</v>
      </c>
      <c r="G295" s="176" t="s">
        <v>421</v>
      </c>
      <c r="H295" s="177">
        <v>15.071999999999999</v>
      </c>
      <c r="I295" s="178">
        <v>113.68</v>
      </c>
      <c r="J295" s="178">
        <f>ROUND(I295*H295,2)</f>
        <v>1713.38</v>
      </c>
      <c r="K295" s="175" t="s">
        <v>140</v>
      </c>
      <c r="L295" s="35"/>
      <c r="M295" s="179" t="s">
        <v>1</v>
      </c>
      <c r="N295" s="180" t="s">
        <v>40</v>
      </c>
      <c r="O295" s="181">
        <v>0.13600000000000001</v>
      </c>
      <c r="P295" s="181">
        <f>O295*H295</f>
        <v>2.0497920000000001</v>
      </c>
      <c r="Q295" s="181">
        <v>0</v>
      </c>
      <c r="R295" s="181">
        <f>Q295*H295</f>
        <v>0</v>
      </c>
      <c r="S295" s="181">
        <v>0</v>
      </c>
      <c r="T295" s="182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83" t="s">
        <v>151</v>
      </c>
      <c r="AT295" s="183" t="s">
        <v>136</v>
      </c>
      <c r="AU295" s="183" t="s">
        <v>85</v>
      </c>
      <c r="AY295" s="16" t="s">
        <v>135</v>
      </c>
      <c r="BE295" s="184">
        <f>IF(N295="základní",J295,0)</f>
        <v>1713.38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6" t="s">
        <v>83</v>
      </c>
      <c r="BK295" s="184">
        <f>ROUND(I295*H295,2)</f>
        <v>1713.38</v>
      </c>
      <c r="BL295" s="16" t="s">
        <v>151</v>
      </c>
      <c r="BM295" s="183" t="s">
        <v>1119</v>
      </c>
    </row>
    <row r="296" spans="1:65" s="2" customFormat="1" ht="19.5">
      <c r="A296" s="30"/>
      <c r="B296" s="31"/>
      <c r="C296" s="32"/>
      <c r="D296" s="185" t="s">
        <v>143</v>
      </c>
      <c r="E296" s="32"/>
      <c r="F296" s="186" t="s">
        <v>434</v>
      </c>
      <c r="G296" s="32"/>
      <c r="H296" s="32"/>
      <c r="I296" s="32"/>
      <c r="J296" s="32"/>
      <c r="K296" s="32"/>
      <c r="L296" s="35"/>
      <c r="M296" s="187"/>
      <c r="N296" s="188"/>
      <c r="O296" s="67"/>
      <c r="P296" s="67"/>
      <c r="Q296" s="67"/>
      <c r="R296" s="67"/>
      <c r="S296" s="67"/>
      <c r="T296" s="68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T296" s="16" t="s">
        <v>143</v>
      </c>
      <c r="AU296" s="16" t="s">
        <v>85</v>
      </c>
    </row>
    <row r="297" spans="1:65" s="13" customFormat="1" ht="11.25">
      <c r="B297" s="201"/>
      <c r="C297" s="202"/>
      <c r="D297" s="185" t="s">
        <v>192</v>
      </c>
      <c r="E297" s="203" t="s">
        <v>1</v>
      </c>
      <c r="F297" s="204" t="s">
        <v>1186</v>
      </c>
      <c r="G297" s="202"/>
      <c r="H297" s="205">
        <v>15.071999999999999</v>
      </c>
      <c r="I297" s="202"/>
      <c r="J297" s="202"/>
      <c r="K297" s="202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192</v>
      </c>
      <c r="AU297" s="210" t="s">
        <v>85</v>
      </c>
      <c r="AV297" s="13" t="s">
        <v>85</v>
      </c>
      <c r="AW297" s="13" t="s">
        <v>32</v>
      </c>
      <c r="AX297" s="13" t="s">
        <v>83</v>
      </c>
      <c r="AY297" s="210" t="s">
        <v>135</v>
      </c>
    </row>
    <row r="298" spans="1:65" s="2" customFormat="1" ht="33" customHeight="1">
      <c r="A298" s="30"/>
      <c r="B298" s="31"/>
      <c r="C298" s="173" t="s">
        <v>688</v>
      </c>
      <c r="D298" s="173" t="s">
        <v>136</v>
      </c>
      <c r="E298" s="174" t="s">
        <v>436</v>
      </c>
      <c r="F298" s="175" t="s">
        <v>437</v>
      </c>
      <c r="G298" s="176" t="s">
        <v>421</v>
      </c>
      <c r="H298" s="177">
        <v>15.071999999999999</v>
      </c>
      <c r="I298" s="178">
        <v>160</v>
      </c>
      <c r="J298" s="178">
        <f>ROUND(I298*H298,2)</f>
        <v>2411.52</v>
      </c>
      <c r="K298" s="175" t="s">
        <v>225</v>
      </c>
      <c r="L298" s="35"/>
      <c r="M298" s="179" t="s">
        <v>1</v>
      </c>
      <c r="N298" s="180" t="s">
        <v>40</v>
      </c>
      <c r="O298" s="181">
        <v>0</v>
      </c>
      <c r="P298" s="181">
        <f>O298*H298</f>
        <v>0</v>
      </c>
      <c r="Q298" s="181">
        <v>0</v>
      </c>
      <c r="R298" s="181">
        <f>Q298*H298</f>
        <v>0</v>
      </c>
      <c r="S298" s="181">
        <v>0</v>
      </c>
      <c r="T298" s="182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83" t="s">
        <v>151</v>
      </c>
      <c r="AT298" s="183" t="s">
        <v>136</v>
      </c>
      <c r="AU298" s="183" t="s">
        <v>85</v>
      </c>
      <c r="AY298" s="16" t="s">
        <v>135</v>
      </c>
      <c r="BE298" s="184">
        <f>IF(N298="základní",J298,0)</f>
        <v>2411.52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83</v>
      </c>
      <c r="BK298" s="184">
        <f>ROUND(I298*H298,2)</f>
        <v>2411.52</v>
      </c>
      <c r="BL298" s="16" t="s">
        <v>151</v>
      </c>
      <c r="BM298" s="183" t="s">
        <v>1121</v>
      </c>
    </row>
    <row r="299" spans="1:65" s="2" customFormat="1" ht="19.5">
      <c r="A299" s="30"/>
      <c r="B299" s="31"/>
      <c r="C299" s="32"/>
      <c r="D299" s="185" t="s">
        <v>143</v>
      </c>
      <c r="E299" s="32"/>
      <c r="F299" s="186" t="s">
        <v>439</v>
      </c>
      <c r="G299" s="32"/>
      <c r="H299" s="32"/>
      <c r="I299" s="32"/>
      <c r="J299" s="32"/>
      <c r="K299" s="32"/>
      <c r="L299" s="35"/>
      <c r="M299" s="187"/>
      <c r="N299" s="188"/>
      <c r="O299" s="67"/>
      <c r="P299" s="67"/>
      <c r="Q299" s="67"/>
      <c r="R299" s="67"/>
      <c r="S299" s="67"/>
      <c r="T299" s="68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T299" s="16" t="s">
        <v>143</v>
      </c>
      <c r="AU299" s="16" t="s">
        <v>85</v>
      </c>
    </row>
    <row r="300" spans="1:65" s="13" customFormat="1" ht="11.25">
      <c r="B300" s="201"/>
      <c r="C300" s="202"/>
      <c r="D300" s="185" t="s">
        <v>192</v>
      </c>
      <c r="E300" s="203" t="s">
        <v>1</v>
      </c>
      <c r="F300" s="204" t="s">
        <v>1186</v>
      </c>
      <c r="G300" s="202"/>
      <c r="H300" s="205">
        <v>15.071999999999999</v>
      </c>
      <c r="I300" s="202"/>
      <c r="J300" s="202"/>
      <c r="K300" s="202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192</v>
      </c>
      <c r="AU300" s="210" t="s">
        <v>85</v>
      </c>
      <c r="AV300" s="13" t="s">
        <v>85</v>
      </c>
      <c r="AW300" s="13" t="s">
        <v>32</v>
      </c>
      <c r="AX300" s="13" t="s">
        <v>83</v>
      </c>
      <c r="AY300" s="210" t="s">
        <v>135</v>
      </c>
    </row>
    <row r="301" spans="1:65" s="11" customFormat="1" ht="22.9" customHeight="1">
      <c r="B301" s="160"/>
      <c r="C301" s="161"/>
      <c r="D301" s="162" t="s">
        <v>74</v>
      </c>
      <c r="E301" s="199" t="s">
        <v>447</v>
      </c>
      <c r="F301" s="199" t="s">
        <v>448</v>
      </c>
      <c r="G301" s="161"/>
      <c r="H301" s="161"/>
      <c r="I301" s="161"/>
      <c r="J301" s="200">
        <f>BK301</f>
        <v>22362.080000000002</v>
      </c>
      <c r="K301" s="161"/>
      <c r="L301" s="165"/>
      <c r="M301" s="166"/>
      <c r="N301" s="167"/>
      <c r="O301" s="167"/>
      <c r="P301" s="168">
        <f>SUM(P302:P303)</f>
        <v>50.070768000000001</v>
      </c>
      <c r="Q301" s="167"/>
      <c r="R301" s="168">
        <f>SUM(R302:R303)</f>
        <v>0</v>
      </c>
      <c r="S301" s="167"/>
      <c r="T301" s="169">
        <f>SUM(T302:T303)</f>
        <v>0</v>
      </c>
      <c r="AR301" s="170" t="s">
        <v>83</v>
      </c>
      <c r="AT301" s="171" t="s">
        <v>74</v>
      </c>
      <c r="AU301" s="171" t="s">
        <v>83</v>
      </c>
      <c r="AY301" s="170" t="s">
        <v>135</v>
      </c>
      <c r="BK301" s="172">
        <f>SUM(BK302:BK303)</f>
        <v>22362.080000000002</v>
      </c>
    </row>
    <row r="302" spans="1:65" s="2" customFormat="1" ht="24.2" customHeight="1">
      <c r="A302" s="30"/>
      <c r="B302" s="31"/>
      <c r="C302" s="173" t="s">
        <v>694</v>
      </c>
      <c r="D302" s="173" t="s">
        <v>136</v>
      </c>
      <c r="E302" s="174" t="s">
        <v>1122</v>
      </c>
      <c r="F302" s="175" t="s">
        <v>1123</v>
      </c>
      <c r="G302" s="176" t="s">
        <v>421</v>
      </c>
      <c r="H302" s="177">
        <v>71.632000000000005</v>
      </c>
      <c r="I302" s="178">
        <v>312.18</v>
      </c>
      <c r="J302" s="178">
        <f>ROUND(I302*H302,2)</f>
        <v>22362.080000000002</v>
      </c>
      <c r="K302" s="175" t="s">
        <v>140</v>
      </c>
      <c r="L302" s="35"/>
      <c r="M302" s="179" t="s">
        <v>1</v>
      </c>
      <c r="N302" s="180" t="s">
        <v>40</v>
      </c>
      <c r="O302" s="181">
        <v>0.69899999999999995</v>
      </c>
      <c r="P302" s="181">
        <f>O302*H302</f>
        <v>50.070768000000001</v>
      </c>
      <c r="Q302" s="181">
        <v>0</v>
      </c>
      <c r="R302" s="181">
        <f>Q302*H302</f>
        <v>0</v>
      </c>
      <c r="S302" s="181">
        <v>0</v>
      </c>
      <c r="T302" s="182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83" t="s">
        <v>151</v>
      </c>
      <c r="AT302" s="183" t="s">
        <v>136</v>
      </c>
      <c r="AU302" s="183" t="s">
        <v>85</v>
      </c>
      <c r="AY302" s="16" t="s">
        <v>135</v>
      </c>
      <c r="BE302" s="184">
        <f>IF(N302="základní",J302,0)</f>
        <v>22362.080000000002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6" t="s">
        <v>83</v>
      </c>
      <c r="BK302" s="184">
        <f>ROUND(I302*H302,2)</f>
        <v>22362.080000000002</v>
      </c>
      <c r="BL302" s="16" t="s">
        <v>151</v>
      </c>
      <c r="BM302" s="183" t="s">
        <v>1124</v>
      </c>
    </row>
    <row r="303" spans="1:65" s="2" customFormat="1" ht="29.25">
      <c r="A303" s="30"/>
      <c r="B303" s="31"/>
      <c r="C303" s="32"/>
      <c r="D303" s="185" t="s">
        <v>143</v>
      </c>
      <c r="E303" s="32"/>
      <c r="F303" s="186" t="s">
        <v>1125</v>
      </c>
      <c r="G303" s="32"/>
      <c r="H303" s="32"/>
      <c r="I303" s="32"/>
      <c r="J303" s="32"/>
      <c r="K303" s="32"/>
      <c r="L303" s="35"/>
      <c r="M303" s="189"/>
      <c r="N303" s="190"/>
      <c r="O303" s="191"/>
      <c r="P303" s="191"/>
      <c r="Q303" s="191"/>
      <c r="R303" s="191"/>
      <c r="S303" s="191"/>
      <c r="T303" s="192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T303" s="16" t="s">
        <v>143</v>
      </c>
      <c r="AU303" s="16" t="s">
        <v>85</v>
      </c>
    </row>
    <row r="304" spans="1:65" s="2" customFormat="1" ht="6.95" customHeight="1">
      <c r="A304" s="30"/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35"/>
      <c r="M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</sheetData>
  <sheetProtection algorithmName="SHA-512" hashValue="5xw+QGpABaD2xmJs0tHiN/I6/D8oAH64b5fe4REEvgtRURyINEM85cv24afJFCn/oCHmftP6FyNV6GdyzRwNSA==" saltValue="7SZq1WhMixX1lHT1ExB/SeJpg7dqfiH/oXp3dE1/EVVNgM7QLXKf9ItMOjTfdm485+gIuo2/cY2qBCGxedryCg==" spinCount="100000" sheet="1" objects="1" scenarios="1" formatColumns="0" formatRows="0" autoFilter="0"/>
  <autoFilter ref="C123:K30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84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112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ROUND(J117, 2)</f>
        <v>25000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ROUND((SUM(BE117:BE136)),  2)</f>
        <v>25000</v>
      </c>
      <c r="G33" s="30"/>
      <c r="H33" s="30"/>
      <c r="I33" s="120">
        <v>0.21</v>
      </c>
      <c r="J33" s="119">
        <f>ROUND(((SUM(BE117:BE136))*I33),  2)</f>
        <v>5250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ROUND((SUM(BF117:BF136)),  2)</f>
        <v>0</v>
      </c>
      <c r="G34" s="30"/>
      <c r="H34" s="30"/>
      <c r="I34" s="120">
        <v>0.15</v>
      </c>
      <c r="J34" s="119">
        <f>ROUND(((SUM(BF117:BF136))*I34),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ROUND((SUM(BG117:BG136)),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ROUND((SUM(BH117:BH136)),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ROUND((SUM(BI117:BI136)),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30250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 000 - VRN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J117</f>
        <v>25000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118</v>
      </c>
      <c r="E97" s="146"/>
      <c r="F97" s="146"/>
      <c r="G97" s="146"/>
      <c r="H97" s="146"/>
      <c r="I97" s="146"/>
      <c r="J97" s="147">
        <f>J118</f>
        <v>25000</v>
      </c>
      <c r="K97" s="144"/>
      <c r="L97" s="148"/>
    </row>
    <row r="98" spans="1:31" s="2" customFormat="1" ht="21.75" customHeight="1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47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customHeight="1">
      <c r="A99" s="30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4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3" spans="1:31" s="2" customFormat="1" ht="6.95" customHeight="1">
      <c r="A103" s="30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22" t="s">
        <v>119</v>
      </c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7" t="s">
        <v>14</v>
      </c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6.25" customHeight="1">
      <c r="A107" s="30"/>
      <c r="B107" s="31"/>
      <c r="C107" s="32"/>
      <c r="D107" s="32"/>
      <c r="E107" s="272" t="str">
        <f>E7</f>
        <v>Obnova a propojení vodovodních řadů v ulici Palackého v Českém Brodě</v>
      </c>
      <c r="F107" s="273"/>
      <c r="G107" s="273"/>
      <c r="H107" s="273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111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2"/>
      <c r="D109" s="32"/>
      <c r="E109" s="230" t="str">
        <f>E9</f>
        <v>SO 000 - VRN</v>
      </c>
      <c r="F109" s="274"/>
      <c r="G109" s="274"/>
      <c r="H109" s="274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18</v>
      </c>
      <c r="D111" s="32"/>
      <c r="E111" s="32"/>
      <c r="F111" s="25" t="str">
        <f>F12</f>
        <v>Český Brod</v>
      </c>
      <c r="G111" s="32"/>
      <c r="H111" s="32"/>
      <c r="I111" s="27" t="s">
        <v>20</v>
      </c>
      <c r="J111" s="62" t="str">
        <f>IF(J12="","",J12)</f>
        <v>19. 11. 2021</v>
      </c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40.15" customHeight="1">
      <c r="A113" s="30"/>
      <c r="B113" s="31"/>
      <c r="C113" s="27" t="s">
        <v>22</v>
      </c>
      <c r="D113" s="32"/>
      <c r="E113" s="32"/>
      <c r="F113" s="25" t="str">
        <f>E15</f>
        <v>Město Český Brod, náměstí Husovo 70, 28201 Český B</v>
      </c>
      <c r="G113" s="32"/>
      <c r="H113" s="32"/>
      <c r="I113" s="27" t="s">
        <v>29</v>
      </c>
      <c r="J113" s="28" t="str">
        <f>E21</f>
        <v>LNConsult s.r.o., U hřiště 250, 25083 Škvorec</v>
      </c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27</v>
      </c>
      <c r="D114" s="32"/>
      <c r="E114" s="32"/>
      <c r="F114" s="25" t="str">
        <f>IF(E18="","",E18)</f>
        <v xml:space="preserve"> </v>
      </c>
      <c r="G114" s="32"/>
      <c r="H114" s="32"/>
      <c r="I114" s="27" t="s">
        <v>33</v>
      </c>
      <c r="J114" s="28" t="str">
        <f>E24</f>
        <v xml:space="preserve"> </v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0" customFormat="1" ht="29.25" customHeight="1">
      <c r="A116" s="149"/>
      <c r="B116" s="150"/>
      <c r="C116" s="151" t="s">
        <v>120</v>
      </c>
      <c r="D116" s="152" t="s">
        <v>60</v>
      </c>
      <c r="E116" s="152" t="s">
        <v>56</v>
      </c>
      <c r="F116" s="152" t="s">
        <v>57</v>
      </c>
      <c r="G116" s="152" t="s">
        <v>121</v>
      </c>
      <c r="H116" s="152" t="s">
        <v>122</v>
      </c>
      <c r="I116" s="152" t="s">
        <v>123</v>
      </c>
      <c r="J116" s="152" t="s">
        <v>115</v>
      </c>
      <c r="K116" s="153" t="s">
        <v>124</v>
      </c>
      <c r="L116" s="154"/>
      <c r="M116" s="71" t="s">
        <v>1</v>
      </c>
      <c r="N116" s="72" t="s">
        <v>39</v>
      </c>
      <c r="O116" s="72" t="s">
        <v>125</v>
      </c>
      <c r="P116" s="72" t="s">
        <v>126</v>
      </c>
      <c r="Q116" s="72" t="s">
        <v>127</v>
      </c>
      <c r="R116" s="72" t="s">
        <v>128</v>
      </c>
      <c r="S116" s="72" t="s">
        <v>129</v>
      </c>
      <c r="T116" s="73" t="s">
        <v>130</v>
      </c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spans="1:65" s="2" customFormat="1" ht="22.9" customHeight="1">
      <c r="A117" s="30"/>
      <c r="B117" s="31"/>
      <c r="C117" s="78" t="s">
        <v>131</v>
      </c>
      <c r="D117" s="32"/>
      <c r="E117" s="32"/>
      <c r="F117" s="32"/>
      <c r="G117" s="32"/>
      <c r="H117" s="32"/>
      <c r="I117" s="32"/>
      <c r="J117" s="155">
        <f>BK117</f>
        <v>25000</v>
      </c>
      <c r="K117" s="32"/>
      <c r="L117" s="35"/>
      <c r="M117" s="74"/>
      <c r="N117" s="156"/>
      <c r="O117" s="75"/>
      <c r="P117" s="157">
        <f>P118</f>
        <v>0</v>
      </c>
      <c r="Q117" s="75"/>
      <c r="R117" s="157">
        <f>R118</f>
        <v>0</v>
      </c>
      <c r="S117" s="75"/>
      <c r="T117" s="158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6" t="s">
        <v>74</v>
      </c>
      <c r="AU117" s="16" t="s">
        <v>117</v>
      </c>
      <c r="BK117" s="159">
        <f>BK118</f>
        <v>25000</v>
      </c>
    </row>
    <row r="118" spans="1:65" s="11" customFormat="1" ht="25.9" customHeight="1">
      <c r="B118" s="160"/>
      <c r="C118" s="161"/>
      <c r="D118" s="162" t="s">
        <v>74</v>
      </c>
      <c r="E118" s="163" t="s">
        <v>132</v>
      </c>
      <c r="F118" s="163" t="s">
        <v>133</v>
      </c>
      <c r="G118" s="161"/>
      <c r="H118" s="161"/>
      <c r="I118" s="161"/>
      <c r="J118" s="164">
        <f>BK118</f>
        <v>25000</v>
      </c>
      <c r="K118" s="161"/>
      <c r="L118" s="165"/>
      <c r="M118" s="166"/>
      <c r="N118" s="167"/>
      <c r="O118" s="167"/>
      <c r="P118" s="168">
        <f>SUM(P119:P136)</f>
        <v>0</v>
      </c>
      <c r="Q118" s="167"/>
      <c r="R118" s="168">
        <f>SUM(R119:R136)</f>
        <v>0</v>
      </c>
      <c r="S118" s="167"/>
      <c r="T118" s="169">
        <f>SUM(T119:T136)</f>
        <v>0</v>
      </c>
      <c r="AR118" s="170" t="s">
        <v>134</v>
      </c>
      <c r="AT118" s="171" t="s">
        <v>74</v>
      </c>
      <c r="AU118" s="171" t="s">
        <v>75</v>
      </c>
      <c r="AY118" s="170" t="s">
        <v>135</v>
      </c>
      <c r="BK118" s="172">
        <f>SUM(BK119:BK136)</f>
        <v>25000</v>
      </c>
    </row>
    <row r="119" spans="1:65" s="2" customFormat="1" ht="16.5" customHeight="1">
      <c r="A119" s="30"/>
      <c r="B119" s="31"/>
      <c r="C119" s="173" t="s">
        <v>83</v>
      </c>
      <c r="D119" s="173" t="s">
        <v>136</v>
      </c>
      <c r="E119" s="174" t="s">
        <v>137</v>
      </c>
      <c r="F119" s="175" t="s">
        <v>138</v>
      </c>
      <c r="G119" s="176" t="s">
        <v>139</v>
      </c>
      <c r="H119" s="177">
        <v>1</v>
      </c>
      <c r="I119" s="178">
        <v>0</v>
      </c>
      <c r="J119" s="178">
        <f>ROUND(I119*H119,2)</f>
        <v>0</v>
      </c>
      <c r="K119" s="175" t="s">
        <v>140</v>
      </c>
      <c r="L119" s="35"/>
      <c r="M119" s="179" t="s">
        <v>1</v>
      </c>
      <c r="N119" s="180" t="s">
        <v>40</v>
      </c>
      <c r="O119" s="181">
        <v>0</v>
      </c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83" t="s">
        <v>141</v>
      </c>
      <c r="AT119" s="183" t="s">
        <v>136</v>
      </c>
      <c r="AU119" s="183" t="s">
        <v>83</v>
      </c>
      <c r="AY119" s="16" t="s">
        <v>135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6" t="s">
        <v>83</v>
      </c>
      <c r="BK119" s="184">
        <f>ROUND(I119*H119,2)</f>
        <v>0</v>
      </c>
      <c r="BL119" s="16" t="s">
        <v>141</v>
      </c>
      <c r="BM119" s="183" t="s">
        <v>142</v>
      </c>
    </row>
    <row r="120" spans="1:65" s="2" customFormat="1" ht="11.25">
      <c r="A120" s="30"/>
      <c r="B120" s="31"/>
      <c r="C120" s="32"/>
      <c r="D120" s="185" t="s">
        <v>143</v>
      </c>
      <c r="E120" s="32"/>
      <c r="F120" s="186" t="s">
        <v>138</v>
      </c>
      <c r="G120" s="32"/>
      <c r="H120" s="32"/>
      <c r="I120" s="32"/>
      <c r="J120" s="32"/>
      <c r="K120" s="32"/>
      <c r="L120" s="35"/>
      <c r="M120" s="187"/>
      <c r="N120" s="188"/>
      <c r="O120" s="67"/>
      <c r="P120" s="67"/>
      <c r="Q120" s="67"/>
      <c r="R120" s="67"/>
      <c r="S120" s="67"/>
      <c r="T120" s="68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6" t="s">
        <v>143</v>
      </c>
      <c r="AU120" s="16" t="s">
        <v>83</v>
      </c>
    </row>
    <row r="121" spans="1:65" s="2" customFormat="1" ht="16.5" customHeight="1">
      <c r="A121" s="30"/>
      <c r="B121" s="31"/>
      <c r="C121" s="173" t="s">
        <v>85</v>
      </c>
      <c r="D121" s="173" t="s">
        <v>136</v>
      </c>
      <c r="E121" s="174" t="s">
        <v>144</v>
      </c>
      <c r="F121" s="175" t="s">
        <v>145</v>
      </c>
      <c r="G121" s="176" t="s">
        <v>139</v>
      </c>
      <c r="H121" s="177">
        <v>1</v>
      </c>
      <c r="I121" s="178">
        <v>0</v>
      </c>
      <c r="J121" s="178">
        <f>ROUND(I121*H121,2)</f>
        <v>0</v>
      </c>
      <c r="K121" s="175" t="s">
        <v>140</v>
      </c>
      <c r="L121" s="35"/>
      <c r="M121" s="179" t="s">
        <v>1</v>
      </c>
      <c r="N121" s="180" t="s">
        <v>40</v>
      </c>
      <c r="O121" s="181">
        <v>0</v>
      </c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3" t="s">
        <v>141</v>
      </c>
      <c r="AT121" s="183" t="s">
        <v>136</v>
      </c>
      <c r="AU121" s="183" t="s">
        <v>83</v>
      </c>
      <c r="AY121" s="16" t="s">
        <v>135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83</v>
      </c>
      <c r="BK121" s="184">
        <f>ROUND(I121*H121,2)</f>
        <v>0</v>
      </c>
      <c r="BL121" s="16" t="s">
        <v>141</v>
      </c>
      <c r="BM121" s="183" t="s">
        <v>146</v>
      </c>
    </row>
    <row r="122" spans="1:65" s="2" customFormat="1" ht="11.25">
      <c r="A122" s="30"/>
      <c r="B122" s="31"/>
      <c r="C122" s="32"/>
      <c r="D122" s="185" t="s">
        <v>143</v>
      </c>
      <c r="E122" s="32"/>
      <c r="F122" s="186" t="s">
        <v>145</v>
      </c>
      <c r="G122" s="32"/>
      <c r="H122" s="32"/>
      <c r="I122" s="32"/>
      <c r="J122" s="32"/>
      <c r="K122" s="32"/>
      <c r="L122" s="35"/>
      <c r="M122" s="187"/>
      <c r="N122" s="188"/>
      <c r="O122" s="67"/>
      <c r="P122" s="67"/>
      <c r="Q122" s="67"/>
      <c r="R122" s="67"/>
      <c r="S122" s="67"/>
      <c r="T122" s="68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6" t="s">
        <v>143</v>
      </c>
      <c r="AU122" s="16" t="s">
        <v>83</v>
      </c>
    </row>
    <row r="123" spans="1:65" s="2" customFormat="1" ht="16.5" customHeight="1">
      <c r="A123" s="30"/>
      <c r="B123" s="31"/>
      <c r="C123" s="173" t="s">
        <v>147</v>
      </c>
      <c r="D123" s="173" t="s">
        <v>136</v>
      </c>
      <c r="E123" s="174" t="s">
        <v>148</v>
      </c>
      <c r="F123" s="175" t="s">
        <v>149</v>
      </c>
      <c r="G123" s="176" t="s">
        <v>139</v>
      </c>
      <c r="H123" s="177">
        <v>1</v>
      </c>
      <c r="I123" s="178">
        <v>0</v>
      </c>
      <c r="J123" s="178">
        <f>ROUND(I123*H123,2)</f>
        <v>0</v>
      </c>
      <c r="K123" s="175" t="s">
        <v>140</v>
      </c>
      <c r="L123" s="35"/>
      <c r="M123" s="179" t="s">
        <v>1</v>
      </c>
      <c r="N123" s="180" t="s">
        <v>40</v>
      </c>
      <c r="O123" s="181">
        <v>0</v>
      </c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3" t="s">
        <v>141</v>
      </c>
      <c r="AT123" s="183" t="s">
        <v>136</v>
      </c>
      <c r="AU123" s="183" t="s">
        <v>83</v>
      </c>
      <c r="AY123" s="16" t="s">
        <v>135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6" t="s">
        <v>83</v>
      </c>
      <c r="BK123" s="184">
        <f>ROUND(I123*H123,2)</f>
        <v>0</v>
      </c>
      <c r="BL123" s="16" t="s">
        <v>141</v>
      </c>
      <c r="BM123" s="183" t="s">
        <v>150</v>
      </c>
    </row>
    <row r="124" spans="1:65" s="2" customFormat="1" ht="11.25">
      <c r="A124" s="30"/>
      <c r="B124" s="31"/>
      <c r="C124" s="32"/>
      <c r="D124" s="185" t="s">
        <v>143</v>
      </c>
      <c r="E124" s="32"/>
      <c r="F124" s="186" t="s">
        <v>149</v>
      </c>
      <c r="G124" s="32"/>
      <c r="H124" s="32"/>
      <c r="I124" s="32"/>
      <c r="J124" s="32"/>
      <c r="K124" s="32"/>
      <c r="L124" s="35"/>
      <c r="M124" s="187"/>
      <c r="N124" s="188"/>
      <c r="O124" s="67"/>
      <c r="P124" s="67"/>
      <c r="Q124" s="67"/>
      <c r="R124" s="67"/>
      <c r="S124" s="67"/>
      <c r="T124" s="68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6" t="s">
        <v>143</v>
      </c>
      <c r="AU124" s="16" t="s">
        <v>83</v>
      </c>
    </row>
    <row r="125" spans="1:65" s="2" customFormat="1" ht="16.5" customHeight="1">
      <c r="A125" s="30"/>
      <c r="B125" s="31"/>
      <c r="C125" s="173" t="s">
        <v>151</v>
      </c>
      <c r="D125" s="173" t="s">
        <v>136</v>
      </c>
      <c r="E125" s="174" t="s">
        <v>152</v>
      </c>
      <c r="F125" s="175" t="s">
        <v>153</v>
      </c>
      <c r="G125" s="176" t="s">
        <v>139</v>
      </c>
      <c r="H125" s="177">
        <v>4</v>
      </c>
      <c r="I125" s="178">
        <v>0</v>
      </c>
      <c r="J125" s="178">
        <f>ROUND(I125*H125,2)</f>
        <v>0</v>
      </c>
      <c r="K125" s="175" t="s">
        <v>140</v>
      </c>
      <c r="L125" s="35"/>
      <c r="M125" s="179" t="s">
        <v>1</v>
      </c>
      <c r="N125" s="180" t="s">
        <v>40</v>
      </c>
      <c r="O125" s="181">
        <v>0</v>
      </c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141</v>
      </c>
      <c r="AT125" s="183" t="s">
        <v>136</v>
      </c>
      <c r="AU125" s="183" t="s">
        <v>83</v>
      </c>
      <c r="AY125" s="16" t="s">
        <v>135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83</v>
      </c>
      <c r="BK125" s="184">
        <f>ROUND(I125*H125,2)</f>
        <v>0</v>
      </c>
      <c r="BL125" s="16" t="s">
        <v>141</v>
      </c>
      <c r="BM125" s="183" t="s">
        <v>154</v>
      </c>
    </row>
    <row r="126" spans="1:65" s="2" customFormat="1" ht="11.25">
      <c r="A126" s="30"/>
      <c r="B126" s="31"/>
      <c r="C126" s="32"/>
      <c r="D126" s="185" t="s">
        <v>143</v>
      </c>
      <c r="E126" s="32"/>
      <c r="F126" s="186" t="s">
        <v>153</v>
      </c>
      <c r="G126" s="32"/>
      <c r="H126" s="32"/>
      <c r="I126" s="32"/>
      <c r="J126" s="32"/>
      <c r="K126" s="32"/>
      <c r="L126" s="35"/>
      <c r="M126" s="187"/>
      <c r="N126" s="188"/>
      <c r="O126" s="67"/>
      <c r="P126" s="67"/>
      <c r="Q126" s="67"/>
      <c r="R126" s="67"/>
      <c r="S126" s="67"/>
      <c r="T126" s="68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6" t="s">
        <v>143</v>
      </c>
      <c r="AU126" s="16" t="s">
        <v>83</v>
      </c>
    </row>
    <row r="127" spans="1:65" s="2" customFormat="1" ht="16.5" customHeight="1">
      <c r="A127" s="30"/>
      <c r="B127" s="31"/>
      <c r="C127" s="173" t="s">
        <v>134</v>
      </c>
      <c r="D127" s="173" t="s">
        <v>136</v>
      </c>
      <c r="E127" s="174" t="s">
        <v>155</v>
      </c>
      <c r="F127" s="175" t="s">
        <v>156</v>
      </c>
      <c r="G127" s="176" t="s">
        <v>139</v>
      </c>
      <c r="H127" s="177">
        <v>1</v>
      </c>
      <c r="I127" s="178">
        <v>0</v>
      </c>
      <c r="J127" s="178">
        <f>ROUND(I127*H127,2)</f>
        <v>0</v>
      </c>
      <c r="K127" s="175" t="s">
        <v>140</v>
      </c>
      <c r="L127" s="35"/>
      <c r="M127" s="179" t="s">
        <v>1</v>
      </c>
      <c r="N127" s="180" t="s">
        <v>40</v>
      </c>
      <c r="O127" s="181">
        <v>0</v>
      </c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3" t="s">
        <v>141</v>
      </c>
      <c r="AT127" s="183" t="s">
        <v>136</v>
      </c>
      <c r="AU127" s="183" t="s">
        <v>83</v>
      </c>
      <c r="AY127" s="16" t="s">
        <v>135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83</v>
      </c>
      <c r="BK127" s="184">
        <f>ROUND(I127*H127,2)</f>
        <v>0</v>
      </c>
      <c r="BL127" s="16" t="s">
        <v>141</v>
      </c>
      <c r="BM127" s="183" t="s">
        <v>157</v>
      </c>
    </row>
    <row r="128" spans="1:65" s="2" customFormat="1" ht="11.25">
      <c r="A128" s="30"/>
      <c r="B128" s="31"/>
      <c r="C128" s="32"/>
      <c r="D128" s="185" t="s">
        <v>143</v>
      </c>
      <c r="E128" s="32"/>
      <c r="F128" s="186" t="s">
        <v>156</v>
      </c>
      <c r="G128" s="32"/>
      <c r="H128" s="32"/>
      <c r="I128" s="32"/>
      <c r="J128" s="32"/>
      <c r="K128" s="32"/>
      <c r="L128" s="35"/>
      <c r="M128" s="187"/>
      <c r="N128" s="188"/>
      <c r="O128" s="67"/>
      <c r="P128" s="67"/>
      <c r="Q128" s="67"/>
      <c r="R128" s="67"/>
      <c r="S128" s="67"/>
      <c r="T128" s="68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6" t="s">
        <v>143</v>
      </c>
      <c r="AU128" s="16" t="s">
        <v>83</v>
      </c>
    </row>
    <row r="129" spans="1:65" s="2" customFormat="1" ht="16.5" customHeight="1">
      <c r="A129" s="30"/>
      <c r="B129" s="31"/>
      <c r="C129" s="173" t="s">
        <v>158</v>
      </c>
      <c r="D129" s="173" t="s">
        <v>136</v>
      </c>
      <c r="E129" s="174" t="s">
        <v>159</v>
      </c>
      <c r="F129" s="175" t="s">
        <v>160</v>
      </c>
      <c r="G129" s="176" t="s">
        <v>139</v>
      </c>
      <c r="H129" s="177">
        <v>1</v>
      </c>
      <c r="I129" s="178">
        <v>0</v>
      </c>
      <c r="J129" s="178">
        <f>ROUND(I129*H129,2)</f>
        <v>0</v>
      </c>
      <c r="K129" s="175" t="s">
        <v>140</v>
      </c>
      <c r="L129" s="35"/>
      <c r="M129" s="179" t="s">
        <v>1</v>
      </c>
      <c r="N129" s="180" t="s">
        <v>40</v>
      </c>
      <c r="O129" s="181">
        <v>0</v>
      </c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3" t="s">
        <v>141</v>
      </c>
      <c r="AT129" s="183" t="s">
        <v>136</v>
      </c>
      <c r="AU129" s="183" t="s">
        <v>83</v>
      </c>
      <c r="AY129" s="16" t="s">
        <v>135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83</v>
      </c>
      <c r="BK129" s="184">
        <f>ROUND(I129*H129,2)</f>
        <v>0</v>
      </c>
      <c r="BL129" s="16" t="s">
        <v>141</v>
      </c>
      <c r="BM129" s="183" t="s">
        <v>161</v>
      </c>
    </row>
    <row r="130" spans="1:65" s="2" customFormat="1" ht="11.25">
      <c r="A130" s="30"/>
      <c r="B130" s="31"/>
      <c r="C130" s="32"/>
      <c r="D130" s="185" t="s">
        <v>143</v>
      </c>
      <c r="E130" s="32"/>
      <c r="F130" s="186" t="s">
        <v>160</v>
      </c>
      <c r="G130" s="32"/>
      <c r="H130" s="32"/>
      <c r="I130" s="32"/>
      <c r="J130" s="32"/>
      <c r="K130" s="32"/>
      <c r="L130" s="35"/>
      <c r="M130" s="187"/>
      <c r="N130" s="188"/>
      <c r="O130" s="67"/>
      <c r="P130" s="67"/>
      <c r="Q130" s="67"/>
      <c r="R130" s="67"/>
      <c r="S130" s="67"/>
      <c r="T130" s="68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6" t="s">
        <v>143</v>
      </c>
      <c r="AU130" s="16" t="s">
        <v>83</v>
      </c>
    </row>
    <row r="131" spans="1:65" s="2" customFormat="1" ht="16.5" customHeight="1">
      <c r="A131" s="30"/>
      <c r="B131" s="31"/>
      <c r="C131" s="173" t="s">
        <v>162</v>
      </c>
      <c r="D131" s="173" t="s">
        <v>136</v>
      </c>
      <c r="E131" s="174" t="s">
        <v>163</v>
      </c>
      <c r="F131" s="175" t="s">
        <v>164</v>
      </c>
      <c r="G131" s="176" t="s">
        <v>139</v>
      </c>
      <c r="H131" s="177">
        <v>3</v>
      </c>
      <c r="I131" s="178">
        <v>0</v>
      </c>
      <c r="J131" s="178">
        <f>ROUND(I131*H131,2)</f>
        <v>0</v>
      </c>
      <c r="K131" s="175" t="s">
        <v>140</v>
      </c>
      <c r="L131" s="35"/>
      <c r="M131" s="179" t="s">
        <v>1</v>
      </c>
      <c r="N131" s="180" t="s">
        <v>40</v>
      </c>
      <c r="O131" s="181">
        <v>0</v>
      </c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141</v>
      </c>
      <c r="AT131" s="183" t="s">
        <v>136</v>
      </c>
      <c r="AU131" s="183" t="s">
        <v>83</v>
      </c>
      <c r="AY131" s="16" t="s">
        <v>135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0</v>
      </c>
      <c r="BL131" s="16" t="s">
        <v>141</v>
      </c>
      <c r="BM131" s="183" t="s">
        <v>165</v>
      </c>
    </row>
    <row r="132" spans="1:65" s="2" customFormat="1" ht="11.25">
      <c r="A132" s="30"/>
      <c r="B132" s="31"/>
      <c r="C132" s="32"/>
      <c r="D132" s="185" t="s">
        <v>143</v>
      </c>
      <c r="E132" s="32"/>
      <c r="F132" s="186" t="s">
        <v>164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83</v>
      </c>
    </row>
    <row r="133" spans="1:65" s="2" customFormat="1" ht="16.5" customHeight="1">
      <c r="A133" s="30"/>
      <c r="B133" s="31"/>
      <c r="C133" s="173" t="s">
        <v>166</v>
      </c>
      <c r="D133" s="173" t="s">
        <v>136</v>
      </c>
      <c r="E133" s="174" t="s">
        <v>167</v>
      </c>
      <c r="F133" s="175" t="s">
        <v>168</v>
      </c>
      <c r="G133" s="176" t="s">
        <v>139</v>
      </c>
      <c r="H133" s="177">
        <v>1</v>
      </c>
      <c r="I133" s="178">
        <v>0</v>
      </c>
      <c r="J133" s="178">
        <f>ROUND(I133*H133,2)</f>
        <v>0</v>
      </c>
      <c r="K133" s="175" t="s">
        <v>140</v>
      </c>
      <c r="L133" s="35"/>
      <c r="M133" s="179" t="s">
        <v>1</v>
      </c>
      <c r="N133" s="180" t="s">
        <v>40</v>
      </c>
      <c r="O133" s="181">
        <v>0</v>
      </c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3" t="s">
        <v>141</v>
      </c>
      <c r="AT133" s="183" t="s">
        <v>136</v>
      </c>
      <c r="AU133" s="183" t="s">
        <v>83</v>
      </c>
      <c r="AY133" s="16" t="s">
        <v>135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6" t="s">
        <v>83</v>
      </c>
      <c r="BK133" s="184">
        <f>ROUND(I133*H133,2)</f>
        <v>0</v>
      </c>
      <c r="BL133" s="16" t="s">
        <v>141</v>
      </c>
      <c r="BM133" s="183" t="s">
        <v>169</v>
      </c>
    </row>
    <row r="134" spans="1:65" s="2" customFormat="1" ht="11.25">
      <c r="A134" s="30"/>
      <c r="B134" s="31"/>
      <c r="C134" s="32"/>
      <c r="D134" s="185" t="s">
        <v>143</v>
      </c>
      <c r="E134" s="32"/>
      <c r="F134" s="186" t="s">
        <v>168</v>
      </c>
      <c r="G134" s="32"/>
      <c r="H134" s="32"/>
      <c r="I134" s="32"/>
      <c r="J134" s="32"/>
      <c r="K134" s="32"/>
      <c r="L134" s="35"/>
      <c r="M134" s="187"/>
      <c r="N134" s="188"/>
      <c r="O134" s="67"/>
      <c r="P134" s="67"/>
      <c r="Q134" s="67"/>
      <c r="R134" s="67"/>
      <c r="S134" s="67"/>
      <c r="T134" s="68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6" t="s">
        <v>143</v>
      </c>
      <c r="AU134" s="16" t="s">
        <v>83</v>
      </c>
    </row>
    <row r="135" spans="1:65" s="2" customFormat="1" ht="16.5" customHeight="1">
      <c r="A135" s="30"/>
      <c r="B135" s="31"/>
      <c r="C135" s="173" t="s">
        <v>170</v>
      </c>
      <c r="D135" s="173" t="s">
        <v>136</v>
      </c>
      <c r="E135" s="174" t="s">
        <v>171</v>
      </c>
      <c r="F135" s="175" t="s">
        <v>172</v>
      </c>
      <c r="G135" s="176" t="s">
        <v>173</v>
      </c>
      <c r="H135" s="177">
        <v>10</v>
      </c>
      <c r="I135" s="178">
        <v>2500</v>
      </c>
      <c r="J135" s="178">
        <f>ROUND(I135*H135,2)</f>
        <v>25000</v>
      </c>
      <c r="K135" s="175" t="s">
        <v>1</v>
      </c>
      <c r="L135" s="35"/>
      <c r="M135" s="179" t="s">
        <v>1</v>
      </c>
      <c r="N135" s="180" t="s">
        <v>40</v>
      </c>
      <c r="O135" s="181">
        <v>0</v>
      </c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3" t="s">
        <v>141</v>
      </c>
      <c r="AT135" s="183" t="s">
        <v>136</v>
      </c>
      <c r="AU135" s="183" t="s">
        <v>83</v>
      </c>
      <c r="AY135" s="16" t="s">
        <v>135</v>
      </c>
      <c r="BE135" s="184">
        <f>IF(N135="základní",J135,0)</f>
        <v>25000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6" t="s">
        <v>83</v>
      </c>
      <c r="BK135" s="184">
        <f>ROUND(I135*H135,2)</f>
        <v>25000</v>
      </c>
      <c r="BL135" s="16" t="s">
        <v>141</v>
      </c>
      <c r="BM135" s="183" t="s">
        <v>174</v>
      </c>
    </row>
    <row r="136" spans="1:65" s="2" customFormat="1" ht="19.5">
      <c r="A136" s="30"/>
      <c r="B136" s="31"/>
      <c r="C136" s="32"/>
      <c r="D136" s="185" t="s">
        <v>143</v>
      </c>
      <c r="E136" s="32"/>
      <c r="F136" s="186" t="s">
        <v>175</v>
      </c>
      <c r="G136" s="32"/>
      <c r="H136" s="32"/>
      <c r="I136" s="32"/>
      <c r="J136" s="32"/>
      <c r="K136" s="32"/>
      <c r="L136" s="35"/>
      <c r="M136" s="189"/>
      <c r="N136" s="190"/>
      <c r="O136" s="191"/>
      <c r="P136" s="191"/>
      <c r="Q136" s="191"/>
      <c r="R136" s="191"/>
      <c r="S136" s="191"/>
      <c r="T136" s="192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6" t="s">
        <v>143</v>
      </c>
      <c r="AU136" s="16" t="s">
        <v>83</v>
      </c>
    </row>
    <row r="137" spans="1:65" s="2" customFormat="1" ht="6.95" customHeight="1">
      <c r="A137" s="30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35"/>
      <c r="M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</sheetData>
  <sheetProtection algorithmName="SHA-512" hashValue="nJFwo2Wqn0gOz0Eq8u1pb3eHcXJ8PlQLW6QLq+IgyJbrSBaGxlVRgiF5dpz4fCDpfooZEW9I1raQMwZrbDjUGA==" saltValue="C9pl3dl/xP4xhnpatq83Nfg5t2oOUbURLZJdMz+b2oegTfjHVA+pIYKGXYs1u3WvwqpfKzSTzybKbF/6Jt5RXw==" spinCount="100000" sheet="1" objects="1" scenarios="1" formatColumns="0" formatRows="0" autoFilter="0"/>
  <autoFilter ref="C116:K13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88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176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ROUND(J123, 2)</f>
        <v>752816.06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ROUND((SUM(BE123:BE268)),  2)</f>
        <v>752816.06</v>
      </c>
      <c r="G33" s="30"/>
      <c r="H33" s="30"/>
      <c r="I33" s="120">
        <v>0.21</v>
      </c>
      <c r="J33" s="119">
        <f>ROUND(((SUM(BE123:BE268))*I33),  2)</f>
        <v>158091.37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ROUND((SUM(BF123:BF268)),  2)</f>
        <v>0</v>
      </c>
      <c r="G34" s="30"/>
      <c r="H34" s="30"/>
      <c r="I34" s="120">
        <v>0.15</v>
      </c>
      <c r="J34" s="119">
        <f>ROUND(((SUM(BF123:BF268))*I34),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ROUND((SUM(BG123:BG268)),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ROUND((SUM(BH123:BH268)),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ROUND((SUM(BI123:BI268)),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910907.43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SO101 - Komunikace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J123</f>
        <v>752816.06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J124</f>
        <v>752816.06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J125</f>
        <v>169241.63000000003</v>
      </c>
      <c r="K98" s="194"/>
      <c r="L98" s="198"/>
    </row>
    <row r="99" spans="1:31" s="12" customFormat="1" ht="19.899999999999999" customHeight="1">
      <c r="B99" s="193"/>
      <c r="C99" s="194"/>
      <c r="D99" s="195" t="s">
        <v>179</v>
      </c>
      <c r="E99" s="196"/>
      <c r="F99" s="196"/>
      <c r="G99" s="196"/>
      <c r="H99" s="196"/>
      <c r="I99" s="196"/>
      <c r="J99" s="197">
        <f>J189</f>
        <v>218899.88</v>
      </c>
      <c r="K99" s="194"/>
      <c r="L99" s="198"/>
    </row>
    <row r="100" spans="1:31" s="12" customFormat="1" ht="19.899999999999999" customHeight="1">
      <c r="B100" s="193"/>
      <c r="C100" s="194"/>
      <c r="D100" s="195" t="s">
        <v>180</v>
      </c>
      <c r="E100" s="196"/>
      <c r="F100" s="196"/>
      <c r="G100" s="196"/>
      <c r="H100" s="196"/>
      <c r="I100" s="196"/>
      <c r="J100" s="197">
        <f>J214</f>
        <v>22159.54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181</v>
      </c>
      <c r="E101" s="196"/>
      <c r="F101" s="196"/>
      <c r="G101" s="196"/>
      <c r="H101" s="196"/>
      <c r="I101" s="196"/>
      <c r="J101" s="197">
        <f>J227</f>
        <v>96632.080000000016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182</v>
      </c>
      <c r="E102" s="196"/>
      <c r="F102" s="196"/>
      <c r="G102" s="196"/>
      <c r="H102" s="196"/>
      <c r="I102" s="196"/>
      <c r="J102" s="197">
        <f>J252</f>
        <v>227922.38999999998</v>
      </c>
      <c r="K102" s="194"/>
      <c r="L102" s="198"/>
    </row>
    <row r="103" spans="1:31" s="12" customFormat="1" ht="19.899999999999999" customHeight="1">
      <c r="B103" s="193"/>
      <c r="C103" s="194"/>
      <c r="D103" s="195" t="s">
        <v>183</v>
      </c>
      <c r="E103" s="196"/>
      <c r="F103" s="196"/>
      <c r="G103" s="196"/>
      <c r="H103" s="196"/>
      <c r="I103" s="196"/>
      <c r="J103" s="197">
        <f>J266</f>
        <v>17960.54</v>
      </c>
      <c r="K103" s="194"/>
      <c r="L103" s="198"/>
    </row>
    <row r="104" spans="1:31" s="2" customFormat="1" ht="21.75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119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2"/>
      <c r="D113" s="32"/>
      <c r="E113" s="272" t="str">
        <f>E7</f>
        <v>Obnova a propojení vodovodních řadů v ulici Palackého v Českém Brodě</v>
      </c>
      <c r="F113" s="273"/>
      <c r="G113" s="273"/>
      <c r="H113" s="273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111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2"/>
      <c r="D115" s="32"/>
      <c r="E115" s="230" t="str">
        <f>E9</f>
        <v>SO101 - Komunikace</v>
      </c>
      <c r="F115" s="274"/>
      <c r="G115" s="274"/>
      <c r="H115" s="274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18</v>
      </c>
      <c r="D117" s="32"/>
      <c r="E117" s="32"/>
      <c r="F117" s="25" t="str">
        <f>F12</f>
        <v>Český Brod</v>
      </c>
      <c r="G117" s="32"/>
      <c r="H117" s="32"/>
      <c r="I117" s="27" t="s">
        <v>20</v>
      </c>
      <c r="J117" s="62" t="str">
        <f>IF(J12="","",J12)</f>
        <v>19. 11. 2021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40.15" customHeight="1">
      <c r="A119" s="30"/>
      <c r="B119" s="31"/>
      <c r="C119" s="27" t="s">
        <v>22</v>
      </c>
      <c r="D119" s="32"/>
      <c r="E119" s="32"/>
      <c r="F119" s="25" t="str">
        <f>E15</f>
        <v>Město Český Brod, náměstí Husovo 70, 28201 Český B</v>
      </c>
      <c r="G119" s="32"/>
      <c r="H119" s="32"/>
      <c r="I119" s="27" t="s">
        <v>29</v>
      </c>
      <c r="J119" s="28" t="str">
        <f>E21</f>
        <v>LNConsult s.r.o., U hřiště 250, 25083 Škvorec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27</v>
      </c>
      <c r="D120" s="32"/>
      <c r="E120" s="32"/>
      <c r="F120" s="25" t="str">
        <f>IF(E18="","",E18)</f>
        <v xml:space="preserve"> </v>
      </c>
      <c r="G120" s="32"/>
      <c r="H120" s="32"/>
      <c r="I120" s="27" t="s">
        <v>33</v>
      </c>
      <c r="J120" s="28" t="str">
        <f>E24</f>
        <v xml:space="preserve"> 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0" customFormat="1" ht="29.25" customHeight="1">
      <c r="A122" s="149"/>
      <c r="B122" s="150"/>
      <c r="C122" s="151" t="s">
        <v>120</v>
      </c>
      <c r="D122" s="152" t="s">
        <v>60</v>
      </c>
      <c r="E122" s="152" t="s">
        <v>56</v>
      </c>
      <c r="F122" s="152" t="s">
        <v>57</v>
      </c>
      <c r="G122" s="152" t="s">
        <v>121</v>
      </c>
      <c r="H122" s="152" t="s">
        <v>122</v>
      </c>
      <c r="I122" s="152" t="s">
        <v>123</v>
      </c>
      <c r="J122" s="152" t="s">
        <v>115</v>
      </c>
      <c r="K122" s="153" t="s">
        <v>124</v>
      </c>
      <c r="L122" s="154"/>
      <c r="M122" s="71" t="s">
        <v>1</v>
      </c>
      <c r="N122" s="72" t="s">
        <v>39</v>
      </c>
      <c r="O122" s="72" t="s">
        <v>125</v>
      </c>
      <c r="P122" s="72" t="s">
        <v>126</v>
      </c>
      <c r="Q122" s="72" t="s">
        <v>127</v>
      </c>
      <c r="R122" s="72" t="s">
        <v>128</v>
      </c>
      <c r="S122" s="72" t="s">
        <v>129</v>
      </c>
      <c r="T122" s="73" t="s">
        <v>130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5" s="2" customFormat="1" ht="22.9" customHeight="1">
      <c r="A123" s="30"/>
      <c r="B123" s="31"/>
      <c r="C123" s="78" t="s">
        <v>131</v>
      </c>
      <c r="D123" s="32"/>
      <c r="E123" s="32"/>
      <c r="F123" s="32"/>
      <c r="G123" s="32"/>
      <c r="H123" s="32"/>
      <c r="I123" s="32"/>
      <c r="J123" s="155">
        <f>BK123</f>
        <v>752816.06</v>
      </c>
      <c r="K123" s="32"/>
      <c r="L123" s="35"/>
      <c r="M123" s="74"/>
      <c r="N123" s="156"/>
      <c r="O123" s="75"/>
      <c r="P123" s="157">
        <f>P124</f>
        <v>654.18502200000012</v>
      </c>
      <c r="Q123" s="75"/>
      <c r="R123" s="157">
        <f>R124</f>
        <v>253.93062778499998</v>
      </c>
      <c r="S123" s="75"/>
      <c r="T123" s="158">
        <f>T124</f>
        <v>354.69299999999998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6" t="s">
        <v>74</v>
      </c>
      <c r="AU123" s="16" t="s">
        <v>117</v>
      </c>
      <c r="BK123" s="159">
        <f>BK124</f>
        <v>752816.06</v>
      </c>
    </row>
    <row r="124" spans="1:65" s="11" customFormat="1" ht="25.9" customHeight="1">
      <c r="B124" s="160"/>
      <c r="C124" s="161"/>
      <c r="D124" s="162" t="s">
        <v>74</v>
      </c>
      <c r="E124" s="163" t="s">
        <v>184</v>
      </c>
      <c r="F124" s="163" t="s">
        <v>185</v>
      </c>
      <c r="G124" s="161"/>
      <c r="H124" s="161"/>
      <c r="I124" s="161"/>
      <c r="J124" s="164">
        <f>BK124</f>
        <v>752816.06</v>
      </c>
      <c r="K124" s="161"/>
      <c r="L124" s="165"/>
      <c r="M124" s="166"/>
      <c r="N124" s="167"/>
      <c r="O124" s="167"/>
      <c r="P124" s="168">
        <f>P125+P189+P214+P227+P252+P266</f>
        <v>654.18502200000012</v>
      </c>
      <c r="Q124" s="167"/>
      <c r="R124" s="168">
        <f>R125+R189+R214+R227+R252+R266</f>
        <v>253.93062778499998</v>
      </c>
      <c r="S124" s="167"/>
      <c r="T124" s="169">
        <f>T125+T189+T214+T227+T252+T266</f>
        <v>354.69299999999998</v>
      </c>
      <c r="AR124" s="170" t="s">
        <v>83</v>
      </c>
      <c r="AT124" s="171" t="s">
        <v>74</v>
      </c>
      <c r="AU124" s="171" t="s">
        <v>75</v>
      </c>
      <c r="AY124" s="170" t="s">
        <v>135</v>
      </c>
      <c r="BK124" s="172">
        <f>BK125+BK189+BK214+BK227+BK252+BK266</f>
        <v>752816.06</v>
      </c>
    </row>
    <row r="125" spans="1:65" s="11" customFormat="1" ht="22.9" customHeight="1">
      <c r="B125" s="160"/>
      <c r="C125" s="161"/>
      <c r="D125" s="162" t="s">
        <v>74</v>
      </c>
      <c r="E125" s="199" t="s">
        <v>83</v>
      </c>
      <c r="F125" s="199" t="s">
        <v>186</v>
      </c>
      <c r="G125" s="161"/>
      <c r="H125" s="161"/>
      <c r="I125" s="161"/>
      <c r="J125" s="200">
        <f>BK125</f>
        <v>169241.63000000003</v>
      </c>
      <c r="K125" s="161"/>
      <c r="L125" s="165"/>
      <c r="M125" s="166"/>
      <c r="N125" s="167"/>
      <c r="O125" s="167"/>
      <c r="P125" s="168">
        <f>SUM(P126:P188)</f>
        <v>268.71165000000002</v>
      </c>
      <c r="Q125" s="167"/>
      <c r="R125" s="168">
        <f>SUM(R126:R188)</f>
        <v>7.868E-3</v>
      </c>
      <c r="S125" s="167"/>
      <c r="T125" s="169">
        <f>SUM(T126:T188)</f>
        <v>304.69299999999998</v>
      </c>
      <c r="AR125" s="170" t="s">
        <v>83</v>
      </c>
      <c r="AT125" s="171" t="s">
        <v>74</v>
      </c>
      <c r="AU125" s="171" t="s">
        <v>83</v>
      </c>
      <c r="AY125" s="170" t="s">
        <v>135</v>
      </c>
      <c r="BK125" s="172">
        <f>SUM(BK126:BK188)</f>
        <v>169241.63000000003</v>
      </c>
    </row>
    <row r="126" spans="1:65" s="2" customFormat="1" ht="16.5" customHeight="1">
      <c r="A126" s="30"/>
      <c r="B126" s="31"/>
      <c r="C126" s="173" t="s">
        <v>83</v>
      </c>
      <c r="D126" s="173" t="s">
        <v>136</v>
      </c>
      <c r="E126" s="174" t="s">
        <v>187</v>
      </c>
      <c r="F126" s="175" t="s">
        <v>188</v>
      </c>
      <c r="G126" s="176" t="s">
        <v>189</v>
      </c>
      <c r="H126" s="177">
        <v>277.8</v>
      </c>
      <c r="I126" s="178">
        <v>60.9</v>
      </c>
      <c r="J126" s="178">
        <f>ROUND(I126*H126,2)</f>
        <v>16918.02</v>
      </c>
      <c r="K126" s="175" t="s">
        <v>140</v>
      </c>
      <c r="L126" s="35"/>
      <c r="M126" s="179" t="s">
        <v>1</v>
      </c>
      <c r="N126" s="180" t="s">
        <v>40</v>
      </c>
      <c r="O126" s="181">
        <v>8.5999999999999993E-2</v>
      </c>
      <c r="P126" s="181">
        <f>O126*H126</f>
        <v>23.890799999999999</v>
      </c>
      <c r="Q126" s="181">
        <v>0</v>
      </c>
      <c r="R126" s="181">
        <f>Q126*H126</f>
        <v>0</v>
      </c>
      <c r="S126" s="181">
        <v>0.35499999999999998</v>
      </c>
      <c r="T126" s="182">
        <f>S126*H126</f>
        <v>98.619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3" t="s">
        <v>151</v>
      </c>
      <c r="AT126" s="183" t="s">
        <v>136</v>
      </c>
      <c r="AU126" s="183" t="s">
        <v>85</v>
      </c>
      <c r="AY126" s="16" t="s">
        <v>135</v>
      </c>
      <c r="BE126" s="184">
        <f>IF(N126="základní",J126,0)</f>
        <v>16918.02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83</v>
      </c>
      <c r="BK126" s="184">
        <f>ROUND(I126*H126,2)</f>
        <v>16918.02</v>
      </c>
      <c r="BL126" s="16" t="s">
        <v>151</v>
      </c>
      <c r="BM126" s="183" t="s">
        <v>190</v>
      </c>
    </row>
    <row r="127" spans="1:65" s="2" customFormat="1" ht="29.25">
      <c r="A127" s="30"/>
      <c r="B127" s="31"/>
      <c r="C127" s="32"/>
      <c r="D127" s="185" t="s">
        <v>143</v>
      </c>
      <c r="E127" s="32"/>
      <c r="F127" s="186" t="s">
        <v>191</v>
      </c>
      <c r="G127" s="32"/>
      <c r="H127" s="32"/>
      <c r="I127" s="32"/>
      <c r="J127" s="32"/>
      <c r="K127" s="32"/>
      <c r="L127" s="35"/>
      <c r="M127" s="187"/>
      <c r="N127" s="188"/>
      <c r="O127" s="67"/>
      <c r="P127" s="67"/>
      <c r="Q127" s="67"/>
      <c r="R127" s="67"/>
      <c r="S127" s="67"/>
      <c r="T127" s="68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6" t="s">
        <v>143</v>
      </c>
      <c r="AU127" s="16" t="s">
        <v>85</v>
      </c>
    </row>
    <row r="128" spans="1:65" s="13" customFormat="1" ht="11.25">
      <c r="B128" s="201"/>
      <c r="C128" s="202"/>
      <c r="D128" s="185" t="s">
        <v>192</v>
      </c>
      <c r="E128" s="203" t="s">
        <v>1</v>
      </c>
      <c r="F128" s="204" t="s">
        <v>193</v>
      </c>
      <c r="G128" s="202"/>
      <c r="H128" s="205">
        <v>195</v>
      </c>
      <c r="I128" s="202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85</v>
      </c>
      <c r="AV128" s="13" t="s">
        <v>85</v>
      </c>
      <c r="AW128" s="13" t="s">
        <v>32</v>
      </c>
      <c r="AX128" s="13" t="s">
        <v>75</v>
      </c>
      <c r="AY128" s="210" t="s">
        <v>135</v>
      </c>
    </row>
    <row r="129" spans="1:65" s="13" customFormat="1" ht="11.25">
      <c r="B129" s="201"/>
      <c r="C129" s="202"/>
      <c r="D129" s="185" t="s">
        <v>192</v>
      </c>
      <c r="E129" s="203" t="s">
        <v>1</v>
      </c>
      <c r="F129" s="204" t="s">
        <v>194</v>
      </c>
      <c r="G129" s="202"/>
      <c r="H129" s="205">
        <v>82.8</v>
      </c>
      <c r="I129" s="202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85</v>
      </c>
      <c r="AV129" s="13" t="s">
        <v>85</v>
      </c>
      <c r="AW129" s="13" t="s">
        <v>32</v>
      </c>
      <c r="AX129" s="13" t="s">
        <v>75</v>
      </c>
      <c r="AY129" s="210" t="s">
        <v>135</v>
      </c>
    </row>
    <row r="130" spans="1:65" s="14" customFormat="1" ht="11.25">
      <c r="B130" s="211"/>
      <c r="C130" s="212"/>
      <c r="D130" s="185" t="s">
        <v>192</v>
      </c>
      <c r="E130" s="213" t="s">
        <v>1</v>
      </c>
      <c r="F130" s="214" t="s">
        <v>195</v>
      </c>
      <c r="G130" s="212"/>
      <c r="H130" s="215">
        <v>277.8</v>
      </c>
      <c r="I130" s="212"/>
      <c r="J130" s="212"/>
      <c r="K130" s="212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192</v>
      </c>
      <c r="AU130" s="220" t="s">
        <v>85</v>
      </c>
      <c r="AV130" s="14" t="s">
        <v>151</v>
      </c>
      <c r="AW130" s="14" t="s">
        <v>32</v>
      </c>
      <c r="AX130" s="14" t="s">
        <v>83</v>
      </c>
      <c r="AY130" s="220" t="s">
        <v>135</v>
      </c>
    </row>
    <row r="131" spans="1:65" s="2" customFormat="1" ht="16.5" customHeight="1">
      <c r="A131" s="30"/>
      <c r="B131" s="31"/>
      <c r="C131" s="173" t="s">
        <v>85</v>
      </c>
      <c r="D131" s="173" t="s">
        <v>136</v>
      </c>
      <c r="E131" s="174" t="s">
        <v>196</v>
      </c>
      <c r="F131" s="175" t="s">
        <v>197</v>
      </c>
      <c r="G131" s="176" t="s">
        <v>198</v>
      </c>
      <c r="H131" s="177">
        <v>208</v>
      </c>
      <c r="I131" s="178">
        <v>65.27</v>
      </c>
      <c r="J131" s="178">
        <f>ROUND(I131*H131,2)</f>
        <v>13576.16</v>
      </c>
      <c r="K131" s="175" t="s">
        <v>140</v>
      </c>
      <c r="L131" s="35"/>
      <c r="M131" s="179" t="s">
        <v>1</v>
      </c>
      <c r="N131" s="180" t="s">
        <v>40</v>
      </c>
      <c r="O131" s="181">
        <v>0.13300000000000001</v>
      </c>
      <c r="P131" s="181">
        <f>O131*H131</f>
        <v>27.664000000000001</v>
      </c>
      <c r="Q131" s="181">
        <v>0</v>
      </c>
      <c r="R131" s="181">
        <f>Q131*H131</f>
        <v>0</v>
      </c>
      <c r="S131" s="181">
        <v>0.20499999999999999</v>
      </c>
      <c r="T131" s="182">
        <f>S131*H131</f>
        <v>42.64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151</v>
      </c>
      <c r="AT131" s="183" t="s">
        <v>136</v>
      </c>
      <c r="AU131" s="183" t="s">
        <v>85</v>
      </c>
      <c r="AY131" s="16" t="s">
        <v>135</v>
      </c>
      <c r="BE131" s="184">
        <f>IF(N131="základní",J131,0)</f>
        <v>13576.16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13576.16</v>
      </c>
      <c r="BL131" s="16" t="s">
        <v>151</v>
      </c>
      <c r="BM131" s="183" t="s">
        <v>199</v>
      </c>
    </row>
    <row r="132" spans="1:65" s="2" customFormat="1" ht="29.25">
      <c r="A132" s="30"/>
      <c r="B132" s="31"/>
      <c r="C132" s="32"/>
      <c r="D132" s="185" t="s">
        <v>143</v>
      </c>
      <c r="E132" s="32"/>
      <c r="F132" s="186" t="s">
        <v>200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85</v>
      </c>
    </row>
    <row r="133" spans="1:65" s="13" customFormat="1" ht="11.25">
      <c r="B133" s="201"/>
      <c r="C133" s="202"/>
      <c r="D133" s="185" t="s">
        <v>192</v>
      </c>
      <c r="E133" s="203" t="s">
        <v>1</v>
      </c>
      <c r="F133" s="204" t="s">
        <v>201</v>
      </c>
      <c r="G133" s="202"/>
      <c r="H133" s="205">
        <v>208</v>
      </c>
      <c r="I133" s="202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85</v>
      </c>
      <c r="AV133" s="13" t="s">
        <v>85</v>
      </c>
      <c r="AW133" s="13" t="s">
        <v>32</v>
      </c>
      <c r="AX133" s="13" t="s">
        <v>83</v>
      </c>
      <c r="AY133" s="210" t="s">
        <v>135</v>
      </c>
    </row>
    <row r="134" spans="1:65" s="2" customFormat="1" ht="24.2" customHeight="1">
      <c r="A134" s="30"/>
      <c r="B134" s="31"/>
      <c r="C134" s="173" t="s">
        <v>147</v>
      </c>
      <c r="D134" s="173" t="s">
        <v>136</v>
      </c>
      <c r="E134" s="174" t="s">
        <v>202</v>
      </c>
      <c r="F134" s="175" t="s">
        <v>203</v>
      </c>
      <c r="G134" s="176" t="s">
        <v>189</v>
      </c>
      <c r="H134" s="177">
        <v>21.6</v>
      </c>
      <c r="I134" s="178">
        <v>202.1</v>
      </c>
      <c r="J134" s="178">
        <f>ROUND(I134*H134,2)</f>
        <v>4365.3599999999997</v>
      </c>
      <c r="K134" s="175" t="s">
        <v>140</v>
      </c>
      <c r="L134" s="35"/>
      <c r="M134" s="179" t="s">
        <v>1</v>
      </c>
      <c r="N134" s="180" t="s">
        <v>40</v>
      </c>
      <c r="O134" s="181">
        <v>0.41199999999999998</v>
      </c>
      <c r="P134" s="181">
        <f>O134*H134</f>
        <v>8.8992000000000004</v>
      </c>
      <c r="Q134" s="181">
        <v>0</v>
      </c>
      <c r="R134" s="181">
        <f>Q134*H134</f>
        <v>0</v>
      </c>
      <c r="S134" s="181">
        <v>0.22</v>
      </c>
      <c r="T134" s="182">
        <f>S134*H134</f>
        <v>4.7520000000000007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151</v>
      </c>
      <c r="AT134" s="183" t="s">
        <v>136</v>
      </c>
      <c r="AU134" s="183" t="s">
        <v>85</v>
      </c>
      <c r="AY134" s="16" t="s">
        <v>135</v>
      </c>
      <c r="BE134" s="184">
        <f>IF(N134="základní",J134,0)</f>
        <v>4365.3599999999997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83</v>
      </c>
      <c r="BK134" s="184">
        <f>ROUND(I134*H134,2)</f>
        <v>4365.3599999999997</v>
      </c>
      <c r="BL134" s="16" t="s">
        <v>151</v>
      </c>
      <c r="BM134" s="183" t="s">
        <v>204</v>
      </c>
    </row>
    <row r="135" spans="1:65" s="2" customFormat="1" ht="29.25">
      <c r="A135" s="30"/>
      <c r="B135" s="31"/>
      <c r="C135" s="32"/>
      <c r="D135" s="185" t="s">
        <v>143</v>
      </c>
      <c r="E135" s="32"/>
      <c r="F135" s="186" t="s">
        <v>205</v>
      </c>
      <c r="G135" s="32"/>
      <c r="H135" s="32"/>
      <c r="I135" s="32"/>
      <c r="J135" s="32"/>
      <c r="K135" s="32"/>
      <c r="L135" s="35"/>
      <c r="M135" s="187"/>
      <c r="N135" s="188"/>
      <c r="O135" s="67"/>
      <c r="P135" s="67"/>
      <c r="Q135" s="67"/>
      <c r="R135" s="67"/>
      <c r="S135" s="67"/>
      <c r="T135" s="68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6" t="s">
        <v>143</v>
      </c>
      <c r="AU135" s="16" t="s">
        <v>85</v>
      </c>
    </row>
    <row r="136" spans="1:65" s="13" customFormat="1" ht="11.25">
      <c r="B136" s="201"/>
      <c r="C136" s="202"/>
      <c r="D136" s="185" t="s">
        <v>192</v>
      </c>
      <c r="E136" s="203" t="s">
        <v>1</v>
      </c>
      <c r="F136" s="204" t="s">
        <v>206</v>
      </c>
      <c r="G136" s="202"/>
      <c r="H136" s="205">
        <v>21.6</v>
      </c>
      <c r="I136" s="202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85</v>
      </c>
      <c r="AV136" s="13" t="s">
        <v>85</v>
      </c>
      <c r="AW136" s="13" t="s">
        <v>32</v>
      </c>
      <c r="AX136" s="13" t="s">
        <v>83</v>
      </c>
      <c r="AY136" s="210" t="s">
        <v>135</v>
      </c>
    </row>
    <row r="137" spans="1:65" s="2" customFormat="1" ht="24.2" customHeight="1">
      <c r="A137" s="30"/>
      <c r="B137" s="31"/>
      <c r="C137" s="173" t="s">
        <v>151</v>
      </c>
      <c r="D137" s="173" t="s">
        <v>136</v>
      </c>
      <c r="E137" s="174" t="s">
        <v>207</v>
      </c>
      <c r="F137" s="175" t="s">
        <v>208</v>
      </c>
      <c r="G137" s="176" t="s">
        <v>189</v>
      </c>
      <c r="H137" s="177">
        <v>299.39999999999998</v>
      </c>
      <c r="I137" s="178">
        <v>149.19</v>
      </c>
      <c r="J137" s="178">
        <f>ROUND(I137*H137,2)</f>
        <v>44667.49</v>
      </c>
      <c r="K137" s="175" t="s">
        <v>140</v>
      </c>
      <c r="L137" s="35"/>
      <c r="M137" s="179" t="s">
        <v>1</v>
      </c>
      <c r="N137" s="180" t="s">
        <v>40</v>
      </c>
      <c r="O137" s="181">
        <v>0.2</v>
      </c>
      <c r="P137" s="181">
        <f>O137*H137</f>
        <v>59.879999999999995</v>
      </c>
      <c r="Q137" s="181">
        <v>0</v>
      </c>
      <c r="R137" s="181">
        <f>Q137*H137</f>
        <v>0</v>
      </c>
      <c r="S137" s="181">
        <v>0.24</v>
      </c>
      <c r="T137" s="182">
        <f>S137*H137</f>
        <v>71.855999999999995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151</v>
      </c>
      <c r="AT137" s="183" t="s">
        <v>136</v>
      </c>
      <c r="AU137" s="183" t="s">
        <v>85</v>
      </c>
      <c r="AY137" s="16" t="s">
        <v>135</v>
      </c>
      <c r="BE137" s="184">
        <f>IF(N137="základní",J137,0)</f>
        <v>44667.49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83</v>
      </c>
      <c r="BK137" s="184">
        <f>ROUND(I137*H137,2)</f>
        <v>44667.49</v>
      </c>
      <c r="BL137" s="16" t="s">
        <v>151</v>
      </c>
      <c r="BM137" s="183" t="s">
        <v>209</v>
      </c>
    </row>
    <row r="138" spans="1:65" s="2" customFormat="1" ht="39">
      <c r="A138" s="30"/>
      <c r="B138" s="31"/>
      <c r="C138" s="32"/>
      <c r="D138" s="185" t="s">
        <v>143</v>
      </c>
      <c r="E138" s="32"/>
      <c r="F138" s="186" t="s">
        <v>210</v>
      </c>
      <c r="G138" s="32"/>
      <c r="H138" s="32"/>
      <c r="I138" s="32"/>
      <c r="J138" s="32"/>
      <c r="K138" s="32"/>
      <c r="L138" s="35"/>
      <c r="M138" s="187"/>
      <c r="N138" s="188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6" t="s">
        <v>143</v>
      </c>
      <c r="AU138" s="16" t="s">
        <v>85</v>
      </c>
    </row>
    <row r="139" spans="1:65" s="13" customFormat="1" ht="11.25">
      <c r="B139" s="201"/>
      <c r="C139" s="202"/>
      <c r="D139" s="185" t="s">
        <v>192</v>
      </c>
      <c r="E139" s="203" t="s">
        <v>1</v>
      </c>
      <c r="F139" s="204" t="s">
        <v>211</v>
      </c>
      <c r="G139" s="202"/>
      <c r="H139" s="205">
        <v>299.39999999999998</v>
      </c>
      <c r="I139" s="202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85</v>
      </c>
      <c r="AV139" s="13" t="s">
        <v>85</v>
      </c>
      <c r="AW139" s="13" t="s">
        <v>32</v>
      </c>
      <c r="AX139" s="13" t="s">
        <v>83</v>
      </c>
      <c r="AY139" s="210" t="s">
        <v>135</v>
      </c>
    </row>
    <row r="140" spans="1:65" s="2" customFormat="1" ht="24.2" customHeight="1">
      <c r="A140" s="30"/>
      <c r="B140" s="31"/>
      <c r="C140" s="173" t="s">
        <v>134</v>
      </c>
      <c r="D140" s="173" t="s">
        <v>136</v>
      </c>
      <c r="E140" s="174" t="s">
        <v>212</v>
      </c>
      <c r="F140" s="175" t="s">
        <v>213</v>
      </c>
      <c r="G140" s="176" t="s">
        <v>189</v>
      </c>
      <c r="H140" s="177">
        <v>299.39999999999998</v>
      </c>
      <c r="I140" s="178">
        <v>39.19</v>
      </c>
      <c r="J140" s="178">
        <f>ROUND(I140*H140,2)</f>
        <v>11733.49</v>
      </c>
      <c r="K140" s="175" t="s">
        <v>140</v>
      </c>
      <c r="L140" s="35"/>
      <c r="M140" s="179" t="s">
        <v>1</v>
      </c>
      <c r="N140" s="180" t="s">
        <v>40</v>
      </c>
      <c r="O140" s="181">
        <v>7.2999999999999995E-2</v>
      </c>
      <c r="P140" s="181">
        <f>O140*H140</f>
        <v>21.856199999999998</v>
      </c>
      <c r="Q140" s="181">
        <v>0</v>
      </c>
      <c r="R140" s="181">
        <f>Q140*H140</f>
        <v>0</v>
      </c>
      <c r="S140" s="181">
        <v>0.28999999999999998</v>
      </c>
      <c r="T140" s="182">
        <f>S140*H140</f>
        <v>86.825999999999993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151</v>
      </c>
      <c r="AT140" s="183" t="s">
        <v>136</v>
      </c>
      <c r="AU140" s="183" t="s">
        <v>85</v>
      </c>
      <c r="AY140" s="16" t="s">
        <v>135</v>
      </c>
      <c r="BE140" s="184">
        <f>IF(N140="základní",J140,0)</f>
        <v>11733.49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83</v>
      </c>
      <c r="BK140" s="184">
        <f>ROUND(I140*H140,2)</f>
        <v>11733.49</v>
      </c>
      <c r="BL140" s="16" t="s">
        <v>151</v>
      </c>
      <c r="BM140" s="183" t="s">
        <v>214</v>
      </c>
    </row>
    <row r="141" spans="1:65" s="2" customFormat="1" ht="39">
      <c r="A141" s="30"/>
      <c r="B141" s="31"/>
      <c r="C141" s="32"/>
      <c r="D141" s="185" t="s">
        <v>143</v>
      </c>
      <c r="E141" s="32"/>
      <c r="F141" s="186" t="s">
        <v>215</v>
      </c>
      <c r="G141" s="32"/>
      <c r="H141" s="32"/>
      <c r="I141" s="32"/>
      <c r="J141" s="32"/>
      <c r="K141" s="32"/>
      <c r="L141" s="35"/>
      <c r="M141" s="187"/>
      <c r="N141" s="188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6" t="s">
        <v>143</v>
      </c>
      <c r="AU141" s="16" t="s">
        <v>85</v>
      </c>
    </row>
    <row r="142" spans="1:65" s="13" customFormat="1" ht="11.25">
      <c r="B142" s="201"/>
      <c r="C142" s="202"/>
      <c r="D142" s="185" t="s">
        <v>192</v>
      </c>
      <c r="E142" s="203" t="s">
        <v>1</v>
      </c>
      <c r="F142" s="204" t="s">
        <v>211</v>
      </c>
      <c r="G142" s="202"/>
      <c r="H142" s="205">
        <v>299.39999999999998</v>
      </c>
      <c r="I142" s="202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85</v>
      </c>
      <c r="AV142" s="13" t="s">
        <v>85</v>
      </c>
      <c r="AW142" s="13" t="s">
        <v>32</v>
      </c>
      <c r="AX142" s="13" t="s">
        <v>83</v>
      </c>
      <c r="AY142" s="210" t="s">
        <v>135</v>
      </c>
    </row>
    <row r="143" spans="1:65" s="2" customFormat="1" ht="21.75" customHeight="1">
      <c r="A143" s="30"/>
      <c r="B143" s="31"/>
      <c r="C143" s="173" t="s">
        <v>158</v>
      </c>
      <c r="D143" s="173" t="s">
        <v>136</v>
      </c>
      <c r="E143" s="174" t="s">
        <v>216</v>
      </c>
      <c r="F143" s="175" t="s">
        <v>217</v>
      </c>
      <c r="G143" s="176" t="s">
        <v>218</v>
      </c>
      <c r="H143" s="177">
        <v>15.72</v>
      </c>
      <c r="I143" s="178">
        <v>77.900000000000006</v>
      </c>
      <c r="J143" s="178">
        <f>ROUND(I143*H143,2)</f>
        <v>1224.5899999999999</v>
      </c>
      <c r="K143" s="175" t="s">
        <v>219</v>
      </c>
      <c r="L143" s="35"/>
      <c r="M143" s="179" t="s">
        <v>1</v>
      </c>
      <c r="N143" s="180" t="s">
        <v>40</v>
      </c>
      <c r="O143" s="181">
        <v>9.7000000000000003E-2</v>
      </c>
      <c r="P143" s="181">
        <f>O143*H143</f>
        <v>1.5248400000000002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151</v>
      </c>
      <c r="AT143" s="183" t="s">
        <v>136</v>
      </c>
      <c r="AU143" s="183" t="s">
        <v>85</v>
      </c>
      <c r="AY143" s="16" t="s">
        <v>135</v>
      </c>
      <c r="BE143" s="184">
        <f>IF(N143="základní",J143,0)</f>
        <v>1224.5899999999999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83</v>
      </c>
      <c r="BK143" s="184">
        <f>ROUND(I143*H143,2)</f>
        <v>1224.5899999999999</v>
      </c>
      <c r="BL143" s="16" t="s">
        <v>151</v>
      </c>
      <c r="BM143" s="183" t="s">
        <v>220</v>
      </c>
    </row>
    <row r="144" spans="1:65" s="2" customFormat="1" ht="29.25">
      <c r="A144" s="30"/>
      <c r="B144" s="31"/>
      <c r="C144" s="32"/>
      <c r="D144" s="185" t="s">
        <v>143</v>
      </c>
      <c r="E144" s="32"/>
      <c r="F144" s="186" t="s">
        <v>221</v>
      </c>
      <c r="G144" s="32"/>
      <c r="H144" s="32"/>
      <c r="I144" s="32"/>
      <c r="J144" s="32"/>
      <c r="K144" s="32"/>
      <c r="L144" s="35"/>
      <c r="M144" s="187"/>
      <c r="N144" s="188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143</v>
      </c>
      <c r="AU144" s="16" t="s">
        <v>85</v>
      </c>
    </row>
    <row r="145" spans="1:65" s="13" customFormat="1" ht="11.25">
      <c r="B145" s="201"/>
      <c r="C145" s="202"/>
      <c r="D145" s="185" t="s">
        <v>192</v>
      </c>
      <c r="E145" s="203" t="s">
        <v>1</v>
      </c>
      <c r="F145" s="204" t="s">
        <v>222</v>
      </c>
      <c r="G145" s="202"/>
      <c r="H145" s="205">
        <v>15.72</v>
      </c>
      <c r="I145" s="202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85</v>
      </c>
      <c r="AV145" s="13" t="s">
        <v>85</v>
      </c>
      <c r="AW145" s="13" t="s">
        <v>32</v>
      </c>
      <c r="AX145" s="13" t="s">
        <v>83</v>
      </c>
      <c r="AY145" s="210" t="s">
        <v>135</v>
      </c>
    </row>
    <row r="146" spans="1:65" s="2" customFormat="1" ht="24.2" customHeight="1">
      <c r="A146" s="30"/>
      <c r="B146" s="31"/>
      <c r="C146" s="173" t="s">
        <v>162</v>
      </c>
      <c r="D146" s="173" t="s">
        <v>136</v>
      </c>
      <c r="E146" s="174" t="s">
        <v>223</v>
      </c>
      <c r="F146" s="175" t="s">
        <v>224</v>
      </c>
      <c r="G146" s="176" t="s">
        <v>218</v>
      </c>
      <c r="H146" s="177">
        <v>1.5</v>
      </c>
      <c r="I146" s="178">
        <v>83.2</v>
      </c>
      <c r="J146" s="178">
        <f>ROUND(I146*H146,2)</f>
        <v>124.8</v>
      </c>
      <c r="K146" s="175" t="s">
        <v>225</v>
      </c>
      <c r="L146" s="35"/>
      <c r="M146" s="179" t="s">
        <v>1</v>
      </c>
      <c r="N146" s="180" t="s">
        <v>40</v>
      </c>
      <c r="O146" s="181">
        <v>2.0259999999999998</v>
      </c>
      <c r="P146" s="181">
        <f>O146*H146</f>
        <v>3.0389999999999997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151</v>
      </c>
      <c r="AT146" s="183" t="s">
        <v>136</v>
      </c>
      <c r="AU146" s="183" t="s">
        <v>85</v>
      </c>
      <c r="AY146" s="16" t="s">
        <v>135</v>
      </c>
      <c r="BE146" s="184">
        <f>IF(N146="základní",J146,0)</f>
        <v>124.8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83</v>
      </c>
      <c r="BK146" s="184">
        <f>ROUND(I146*H146,2)</f>
        <v>124.8</v>
      </c>
      <c r="BL146" s="16" t="s">
        <v>151</v>
      </c>
      <c r="BM146" s="183" t="s">
        <v>226</v>
      </c>
    </row>
    <row r="147" spans="1:65" s="2" customFormat="1" ht="29.25">
      <c r="A147" s="30"/>
      <c r="B147" s="31"/>
      <c r="C147" s="32"/>
      <c r="D147" s="185" t="s">
        <v>143</v>
      </c>
      <c r="E147" s="32"/>
      <c r="F147" s="186" t="s">
        <v>227</v>
      </c>
      <c r="G147" s="32"/>
      <c r="H147" s="32"/>
      <c r="I147" s="32"/>
      <c r="J147" s="32"/>
      <c r="K147" s="32"/>
      <c r="L147" s="35"/>
      <c r="M147" s="187"/>
      <c r="N147" s="188"/>
      <c r="O147" s="67"/>
      <c r="P147" s="67"/>
      <c r="Q147" s="67"/>
      <c r="R147" s="67"/>
      <c r="S147" s="67"/>
      <c r="T147" s="68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6" t="s">
        <v>143</v>
      </c>
      <c r="AU147" s="16" t="s">
        <v>85</v>
      </c>
    </row>
    <row r="148" spans="1:65" s="13" customFormat="1" ht="11.25">
      <c r="B148" s="201"/>
      <c r="C148" s="202"/>
      <c r="D148" s="185" t="s">
        <v>192</v>
      </c>
      <c r="E148" s="203" t="s">
        <v>1</v>
      </c>
      <c r="F148" s="204" t="s">
        <v>228</v>
      </c>
      <c r="G148" s="202"/>
      <c r="H148" s="205">
        <v>1.5</v>
      </c>
      <c r="I148" s="202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85</v>
      </c>
      <c r="AV148" s="13" t="s">
        <v>85</v>
      </c>
      <c r="AW148" s="13" t="s">
        <v>32</v>
      </c>
      <c r="AX148" s="13" t="s">
        <v>83</v>
      </c>
      <c r="AY148" s="210" t="s">
        <v>135</v>
      </c>
    </row>
    <row r="149" spans="1:65" s="2" customFormat="1" ht="24.2" customHeight="1">
      <c r="A149" s="30"/>
      <c r="B149" s="31"/>
      <c r="C149" s="173" t="s">
        <v>166</v>
      </c>
      <c r="D149" s="173" t="s">
        <v>136</v>
      </c>
      <c r="E149" s="174" t="s">
        <v>229</v>
      </c>
      <c r="F149" s="175" t="s">
        <v>230</v>
      </c>
      <c r="G149" s="176" t="s">
        <v>218</v>
      </c>
      <c r="H149" s="177">
        <v>22.74</v>
      </c>
      <c r="I149" s="178">
        <v>1190</v>
      </c>
      <c r="J149" s="178">
        <f>ROUND(I149*H149,2)</f>
        <v>27060.6</v>
      </c>
      <c r="K149" s="175" t="s">
        <v>225</v>
      </c>
      <c r="L149" s="35"/>
      <c r="M149" s="179" t="s">
        <v>1</v>
      </c>
      <c r="N149" s="180" t="s">
        <v>40</v>
      </c>
      <c r="O149" s="181">
        <v>0.434</v>
      </c>
      <c r="P149" s="181">
        <f>O149*H149</f>
        <v>9.869159999999999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151</v>
      </c>
      <c r="AT149" s="183" t="s">
        <v>136</v>
      </c>
      <c r="AU149" s="183" t="s">
        <v>85</v>
      </c>
      <c r="AY149" s="16" t="s">
        <v>135</v>
      </c>
      <c r="BE149" s="184">
        <f>IF(N149="základní",J149,0)</f>
        <v>27060.6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83</v>
      </c>
      <c r="BK149" s="184">
        <f>ROUND(I149*H149,2)</f>
        <v>27060.6</v>
      </c>
      <c r="BL149" s="16" t="s">
        <v>151</v>
      </c>
      <c r="BM149" s="183" t="s">
        <v>231</v>
      </c>
    </row>
    <row r="150" spans="1:65" s="2" customFormat="1" ht="39">
      <c r="A150" s="30"/>
      <c r="B150" s="31"/>
      <c r="C150" s="32"/>
      <c r="D150" s="185" t="s">
        <v>143</v>
      </c>
      <c r="E150" s="32"/>
      <c r="F150" s="186" t="s">
        <v>232</v>
      </c>
      <c r="G150" s="32"/>
      <c r="H150" s="32"/>
      <c r="I150" s="32"/>
      <c r="J150" s="32"/>
      <c r="K150" s="32"/>
      <c r="L150" s="35"/>
      <c r="M150" s="187"/>
      <c r="N150" s="188"/>
      <c r="O150" s="67"/>
      <c r="P150" s="67"/>
      <c r="Q150" s="67"/>
      <c r="R150" s="67"/>
      <c r="S150" s="67"/>
      <c r="T150" s="68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6" t="s">
        <v>143</v>
      </c>
      <c r="AU150" s="16" t="s">
        <v>85</v>
      </c>
    </row>
    <row r="151" spans="1:65" s="13" customFormat="1" ht="11.25">
      <c r="B151" s="201"/>
      <c r="C151" s="202"/>
      <c r="D151" s="185" t="s">
        <v>192</v>
      </c>
      <c r="E151" s="203" t="s">
        <v>1</v>
      </c>
      <c r="F151" s="204" t="s">
        <v>233</v>
      </c>
      <c r="G151" s="202"/>
      <c r="H151" s="205">
        <v>22.74</v>
      </c>
      <c r="I151" s="202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85</v>
      </c>
      <c r="AV151" s="13" t="s">
        <v>85</v>
      </c>
      <c r="AW151" s="13" t="s">
        <v>32</v>
      </c>
      <c r="AX151" s="13" t="s">
        <v>83</v>
      </c>
      <c r="AY151" s="210" t="s">
        <v>135</v>
      </c>
    </row>
    <row r="152" spans="1:65" s="2" customFormat="1" ht="24.2" customHeight="1">
      <c r="A152" s="30"/>
      <c r="B152" s="31"/>
      <c r="C152" s="173" t="s">
        <v>170</v>
      </c>
      <c r="D152" s="173" t="s">
        <v>136</v>
      </c>
      <c r="E152" s="174" t="s">
        <v>234</v>
      </c>
      <c r="F152" s="175" t="s">
        <v>235</v>
      </c>
      <c r="G152" s="176" t="s">
        <v>218</v>
      </c>
      <c r="H152" s="177">
        <v>11.37</v>
      </c>
      <c r="I152" s="178">
        <v>37.700000000000003</v>
      </c>
      <c r="J152" s="178">
        <f>ROUND(I152*H152,2)</f>
        <v>428.65</v>
      </c>
      <c r="K152" s="175" t="s">
        <v>225</v>
      </c>
      <c r="L152" s="35"/>
      <c r="M152" s="179" t="s">
        <v>1</v>
      </c>
      <c r="N152" s="180" t="s">
        <v>40</v>
      </c>
      <c r="O152" s="181">
        <v>0.11899999999999999</v>
      </c>
      <c r="P152" s="181">
        <f>O152*H152</f>
        <v>1.35303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3" t="s">
        <v>151</v>
      </c>
      <c r="AT152" s="183" t="s">
        <v>136</v>
      </c>
      <c r="AU152" s="183" t="s">
        <v>85</v>
      </c>
      <c r="AY152" s="16" t="s">
        <v>135</v>
      </c>
      <c r="BE152" s="184">
        <f>IF(N152="základní",J152,0)</f>
        <v>428.65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83</v>
      </c>
      <c r="BK152" s="184">
        <f>ROUND(I152*H152,2)</f>
        <v>428.65</v>
      </c>
      <c r="BL152" s="16" t="s">
        <v>151</v>
      </c>
      <c r="BM152" s="183" t="s">
        <v>236</v>
      </c>
    </row>
    <row r="153" spans="1:65" s="2" customFormat="1" ht="39">
      <c r="A153" s="30"/>
      <c r="B153" s="31"/>
      <c r="C153" s="32"/>
      <c r="D153" s="185" t="s">
        <v>143</v>
      </c>
      <c r="E153" s="32"/>
      <c r="F153" s="186" t="s">
        <v>237</v>
      </c>
      <c r="G153" s="32"/>
      <c r="H153" s="32"/>
      <c r="I153" s="32"/>
      <c r="J153" s="32"/>
      <c r="K153" s="32"/>
      <c r="L153" s="35"/>
      <c r="M153" s="187"/>
      <c r="N153" s="188"/>
      <c r="O153" s="67"/>
      <c r="P153" s="67"/>
      <c r="Q153" s="67"/>
      <c r="R153" s="67"/>
      <c r="S153" s="67"/>
      <c r="T153" s="68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6" t="s">
        <v>143</v>
      </c>
      <c r="AU153" s="16" t="s">
        <v>85</v>
      </c>
    </row>
    <row r="154" spans="1:65" s="13" customFormat="1" ht="11.25">
      <c r="B154" s="201"/>
      <c r="C154" s="202"/>
      <c r="D154" s="185" t="s">
        <v>192</v>
      </c>
      <c r="E154" s="203" t="s">
        <v>1</v>
      </c>
      <c r="F154" s="204" t="s">
        <v>238</v>
      </c>
      <c r="G154" s="202"/>
      <c r="H154" s="205">
        <v>11.37</v>
      </c>
      <c r="I154" s="202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192</v>
      </c>
      <c r="AU154" s="210" t="s">
        <v>85</v>
      </c>
      <c r="AV154" s="13" t="s">
        <v>85</v>
      </c>
      <c r="AW154" s="13" t="s">
        <v>32</v>
      </c>
      <c r="AX154" s="13" t="s">
        <v>83</v>
      </c>
      <c r="AY154" s="210" t="s">
        <v>135</v>
      </c>
    </row>
    <row r="155" spans="1:65" s="2" customFormat="1" ht="24.2" customHeight="1">
      <c r="A155" s="30"/>
      <c r="B155" s="31"/>
      <c r="C155" s="173" t="s">
        <v>239</v>
      </c>
      <c r="D155" s="173" t="s">
        <v>136</v>
      </c>
      <c r="E155" s="174" t="s">
        <v>240</v>
      </c>
      <c r="F155" s="175" t="s">
        <v>241</v>
      </c>
      <c r="G155" s="176" t="s">
        <v>218</v>
      </c>
      <c r="H155" s="177">
        <v>22.74</v>
      </c>
      <c r="I155" s="178">
        <v>78.599999999999994</v>
      </c>
      <c r="J155" s="178">
        <f>ROUND(I155*H155,2)</f>
        <v>1787.36</v>
      </c>
      <c r="K155" s="175" t="s">
        <v>225</v>
      </c>
      <c r="L155" s="35"/>
      <c r="M155" s="179" t="s">
        <v>1</v>
      </c>
      <c r="N155" s="180" t="s">
        <v>40</v>
      </c>
      <c r="O155" s="181">
        <v>0.34499999999999997</v>
      </c>
      <c r="P155" s="181">
        <f>O155*H155</f>
        <v>7.8452999999999991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3" t="s">
        <v>151</v>
      </c>
      <c r="AT155" s="183" t="s">
        <v>136</v>
      </c>
      <c r="AU155" s="183" t="s">
        <v>85</v>
      </c>
      <c r="AY155" s="16" t="s">
        <v>135</v>
      </c>
      <c r="BE155" s="184">
        <f>IF(N155="základní",J155,0)</f>
        <v>1787.36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83</v>
      </c>
      <c r="BK155" s="184">
        <f>ROUND(I155*H155,2)</f>
        <v>1787.36</v>
      </c>
      <c r="BL155" s="16" t="s">
        <v>151</v>
      </c>
      <c r="BM155" s="183" t="s">
        <v>242</v>
      </c>
    </row>
    <row r="156" spans="1:65" s="2" customFormat="1" ht="29.25">
      <c r="A156" s="30"/>
      <c r="B156" s="31"/>
      <c r="C156" s="32"/>
      <c r="D156" s="185" t="s">
        <v>143</v>
      </c>
      <c r="E156" s="32"/>
      <c r="F156" s="186" t="s">
        <v>243</v>
      </c>
      <c r="G156" s="32"/>
      <c r="H156" s="32"/>
      <c r="I156" s="32"/>
      <c r="J156" s="32"/>
      <c r="K156" s="32"/>
      <c r="L156" s="35"/>
      <c r="M156" s="187"/>
      <c r="N156" s="188"/>
      <c r="O156" s="67"/>
      <c r="P156" s="67"/>
      <c r="Q156" s="67"/>
      <c r="R156" s="67"/>
      <c r="S156" s="67"/>
      <c r="T156" s="68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6" t="s">
        <v>143</v>
      </c>
      <c r="AU156" s="16" t="s">
        <v>85</v>
      </c>
    </row>
    <row r="157" spans="1:65" s="13" customFormat="1" ht="11.25">
      <c r="B157" s="201"/>
      <c r="C157" s="202"/>
      <c r="D157" s="185" t="s">
        <v>192</v>
      </c>
      <c r="E157" s="203" t="s">
        <v>1</v>
      </c>
      <c r="F157" s="204" t="s">
        <v>244</v>
      </c>
      <c r="G157" s="202"/>
      <c r="H157" s="205">
        <v>22.74</v>
      </c>
      <c r="I157" s="202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192</v>
      </c>
      <c r="AU157" s="210" t="s">
        <v>85</v>
      </c>
      <c r="AV157" s="13" t="s">
        <v>85</v>
      </c>
      <c r="AW157" s="13" t="s">
        <v>32</v>
      </c>
      <c r="AX157" s="13" t="s">
        <v>83</v>
      </c>
      <c r="AY157" s="210" t="s">
        <v>135</v>
      </c>
    </row>
    <row r="158" spans="1:65" s="2" customFormat="1" ht="21.75" customHeight="1">
      <c r="A158" s="30"/>
      <c r="B158" s="31"/>
      <c r="C158" s="173" t="s">
        <v>245</v>
      </c>
      <c r="D158" s="173" t="s">
        <v>136</v>
      </c>
      <c r="E158" s="174" t="s">
        <v>246</v>
      </c>
      <c r="F158" s="175" t="s">
        <v>247</v>
      </c>
      <c r="G158" s="176" t="s">
        <v>218</v>
      </c>
      <c r="H158" s="177">
        <v>22.74</v>
      </c>
      <c r="I158" s="178">
        <v>55.9</v>
      </c>
      <c r="J158" s="178">
        <f>ROUND(I158*H158,2)</f>
        <v>1271.17</v>
      </c>
      <c r="K158" s="175" t="s">
        <v>225</v>
      </c>
      <c r="L158" s="35"/>
      <c r="M158" s="179" t="s">
        <v>1</v>
      </c>
      <c r="N158" s="180" t="s">
        <v>40</v>
      </c>
      <c r="O158" s="181">
        <v>9.7000000000000003E-2</v>
      </c>
      <c r="P158" s="181">
        <f>O158*H158</f>
        <v>2.2057799999999999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3" t="s">
        <v>151</v>
      </c>
      <c r="AT158" s="183" t="s">
        <v>136</v>
      </c>
      <c r="AU158" s="183" t="s">
        <v>85</v>
      </c>
      <c r="AY158" s="16" t="s">
        <v>135</v>
      </c>
      <c r="BE158" s="184">
        <f>IF(N158="základní",J158,0)</f>
        <v>1271.17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" t="s">
        <v>83</v>
      </c>
      <c r="BK158" s="184">
        <f>ROUND(I158*H158,2)</f>
        <v>1271.17</v>
      </c>
      <c r="BL158" s="16" t="s">
        <v>151</v>
      </c>
      <c r="BM158" s="183" t="s">
        <v>248</v>
      </c>
    </row>
    <row r="159" spans="1:65" s="2" customFormat="1" ht="19.5">
      <c r="A159" s="30"/>
      <c r="B159" s="31"/>
      <c r="C159" s="32"/>
      <c r="D159" s="185" t="s">
        <v>143</v>
      </c>
      <c r="E159" s="32"/>
      <c r="F159" s="186" t="s">
        <v>249</v>
      </c>
      <c r="G159" s="32"/>
      <c r="H159" s="32"/>
      <c r="I159" s="32"/>
      <c r="J159" s="32"/>
      <c r="K159" s="32"/>
      <c r="L159" s="35"/>
      <c r="M159" s="187"/>
      <c r="N159" s="188"/>
      <c r="O159" s="67"/>
      <c r="P159" s="67"/>
      <c r="Q159" s="67"/>
      <c r="R159" s="67"/>
      <c r="S159" s="67"/>
      <c r="T159" s="68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6" t="s">
        <v>143</v>
      </c>
      <c r="AU159" s="16" t="s">
        <v>85</v>
      </c>
    </row>
    <row r="160" spans="1:65" s="13" customFormat="1" ht="11.25">
      <c r="B160" s="201"/>
      <c r="C160" s="202"/>
      <c r="D160" s="185" t="s">
        <v>192</v>
      </c>
      <c r="E160" s="203" t="s">
        <v>1</v>
      </c>
      <c r="F160" s="204" t="s">
        <v>244</v>
      </c>
      <c r="G160" s="202"/>
      <c r="H160" s="205">
        <v>22.74</v>
      </c>
      <c r="I160" s="202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192</v>
      </c>
      <c r="AU160" s="210" t="s">
        <v>85</v>
      </c>
      <c r="AV160" s="13" t="s">
        <v>85</v>
      </c>
      <c r="AW160" s="13" t="s">
        <v>32</v>
      </c>
      <c r="AX160" s="13" t="s">
        <v>83</v>
      </c>
      <c r="AY160" s="210" t="s">
        <v>135</v>
      </c>
    </row>
    <row r="161" spans="1:65" s="2" customFormat="1" ht="24.2" customHeight="1">
      <c r="A161" s="30"/>
      <c r="B161" s="31"/>
      <c r="C161" s="173" t="s">
        <v>250</v>
      </c>
      <c r="D161" s="173" t="s">
        <v>136</v>
      </c>
      <c r="E161" s="174" t="s">
        <v>251</v>
      </c>
      <c r="F161" s="175" t="s">
        <v>252</v>
      </c>
      <c r="G161" s="176" t="s">
        <v>218</v>
      </c>
      <c r="H161" s="177">
        <v>22.74</v>
      </c>
      <c r="I161" s="178">
        <v>70.3</v>
      </c>
      <c r="J161" s="178">
        <f>ROUND(I161*H161,2)</f>
        <v>1598.62</v>
      </c>
      <c r="K161" s="175" t="s">
        <v>253</v>
      </c>
      <c r="L161" s="35"/>
      <c r="M161" s="179" t="s">
        <v>1</v>
      </c>
      <c r="N161" s="180" t="s">
        <v>40</v>
      </c>
      <c r="O161" s="181">
        <v>4.3999999999999997E-2</v>
      </c>
      <c r="P161" s="181">
        <f>O161*H161</f>
        <v>1.0005599999999999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3" t="s">
        <v>151</v>
      </c>
      <c r="AT161" s="183" t="s">
        <v>136</v>
      </c>
      <c r="AU161" s="183" t="s">
        <v>85</v>
      </c>
      <c r="AY161" s="16" t="s">
        <v>135</v>
      </c>
      <c r="BE161" s="184">
        <f>IF(N161="základní",J161,0)</f>
        <v>1598.62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83</v>
      </c>
      <c r="BK161" s="184">
        <f>ROUND(I161*H161,2)</f>
        <v>1598.62</v>
      </c>
      <c r="BL161" s="16" t="s">
        <v>151</v>
      </c>
      <c r="BM161" s="183" t="s">
        <v>254</v>
      </c>
    </row>
    <row r="162" spans="1:65" s="2" customFormat="1" ht="39">
      <c r="A162" s="30"/>
      <c r="B162" s="31"/>
      <c r="C162" s="32"/>
      <c r="D162" s="185" t="s">
        <v>143</v>
      </c>
      <c r="E162" s="32"/>
      <c r="F162" s="186" t="s">
        <v>255</v>
      </c>
      <c r="G162" s="32"/>
      <c r="H162" s="32"/>
      <c r="I162" s="32"/>
      <c r="J162" s="32"/>
      <c r="K162" s="32"/>
      <c r="L162" s="35"/>
      <c r="M162" s="187"/>
      <c r="N162" s="188"/>
      <c r="O162" s="67"/>
      <c r="P162" s="67"/>
      <c r="Q162" s="67"/>
      <c r="R162" s="67"/>
      <c r="S162" s="67"/>
      <c r="T162" s="68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6" t="s">
        <v>143</v>
      </c>
      <c r="AU162" s="16" t="s">
        <v>85</v>
      </c>
    </row>
    <row r="163" spans="1:65" s="13" customFormat="1" ht="11.25">
      <c r="B163" s="201"/>
      <c r="C163" s="202"/>
      <c r="D163" s="185" t="s">
        <v>192</v>
      </c>
      <c r="E163" s="203" t="s">
        <v>1</v>
      </c>
      <c r="F163" s="204" t="s">
        <v>244</v>
      </c>
      <c r="G163" s="202"/>
      <c r="H163" s="205">
        <v>22.74</v>
      </c>
      <c r="I163" s="202"/>
      <c r="J163" s="202"/>
      <c r="K163" s="202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192</v>
      </c>
      <c r="AU163" s="210" t="s">
        <v>85</v>
      </c>
      <c r="AV163" s="13" t="s">
        <v>85</v>
      </c>
      <c r="AW163" s="13" t="s">
        <v>32</v>
      </c>
      <c r="AX163" s="13" t="s">
        <v>83</v>
      </c>
      <c r="AY163" s="210" t="s">
        <v>135</v>
      </c>
    </row>
    <row r="164" spans="1:65" s="2" customFormat="1" ht="16.5" customHeight="1">
      <c r="A164" s="30"/>
      <c r="B164" s="31"/>
      <c r="C164" s="173" t="s">
        <v>256</v>
      </c>
      <c r="D164" s="173" t="s">
        <v>136</v>
      </c>
      <c r="E164" s="174" t="s">
        <v>257</v>
      </c>
      <c r="F164" s="175" t="s">
        <v>258</v>
      </c>
      <c r="G164" s="176" t="s">
        <v>218</v>
      </c>
      <c r="H164" s="177">
        <v>22.74</v>
      </c>
      <c r="I164" s="178">
        <v>19.88</v>
      </c>
      <c r="J164" s="178">
        <f>ROUND(I164*H164,2)</f>
        <v>452.07</v>
      </c>
      <c r="K164" s="175" t="s">
        <v>140</v>
      </c>
      <c r="L164" s="35"/>
      <c r="M164" s="179" t="s">
        <v>1</v>
      </c>
      <c r="N164" s="180" t="s">
        <v>40</v>
      </c>
      <c r="O164" s="181">
        <v>8.9999999999999993E-3</v>
      </c>
      <c r="P164" s="181">
        <f>O164*H164</f>
        <v>0.20465999999999998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3" t="s">
        <v>151</v>
      </c>
      <c r="AT164" s="183" t="s">
        <v>136</v>
      </c>
      <c r="AU164" s="183" t="s">
        <v>85</v>
      </c>
      <c r="AY164" s="16" t="s">
        <v>135</v>
      </c>
      <c r="BE164" s="184">
        <f>IF(N164="základní",J164,0)</f>
        <v>452.07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83</v>
      </c>
      <c r="BK164" s="184">
        <f>ROUND(I164*H164,2)</f>
        <v>452.07</v>
      </c>
      <c r="BL164" s="16" t="s">
        <v>151</v>
      </c>
      <c r="BM164" s="183" t="s">
        <v>259</v>
      </c>
    </row>
    <row r="165" spans="1:65" s="2" customFormat="1" ht="19.5">
      <c r="A165" s="30"/>
      <c r="B165" s="31"/>
      <c r="C165" s="32"/>
      <c r="D165" s="185" t="s">
        <v>143</v>
      </c>
      <c r="E165" s="32"/>
      <c r="F165" s="186" t="s">
        <v>260</v>
      </c>
      <c r="G165" s="32"/>
      <c r="H165" s="32"/>
      <c r="I165" s="32"/>
      <c r="J165" s="32"/>
      <c r="K165" s="32"/>
      <c r="L165" s="35"/>
      <c r="M165" s="187"/>
      <c r="N165" s="188"/>
      <c r="O165" s="67"/>
      <c r="P165" s="67"/>
      <c r="Q165" s="67"/>
      <c r="R165" s="67"/>
      <c r="S165" s="67"/>
      <c r="T165" s="68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6" t="s">
        <v>143</v>
      </c>
      <c r="AU165" s="16" t="s">
        <v>85</v>
      </c>
    </row>
    <row r="166" spans="1:65" s="13" customFormat="1" ht="11.25">
      <c r="B166" s="201"/>
      <c r="C166" s="202"/>
      <c r="D166" s="185" t="s">
        <v>192</v>
      </c>
      <c r="E166" s="203" t="s">
        <v>1</v>
      </c>
      <c r="F166" s="204" t="s">
        <v>244</v>
      </c>
      <c r="G166" s="202"/>
      <c r="H166" s="205">
        <v>22.74</v>
      </c>
      <c r="I166" s="202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192</v>
      </c>
      <c r="AU166" s="210" t="s">
        <v>85</v>
      </c>
      <c r="AV166" s="13" t="s">
        <v>85</v>
      </c>
      <c r="AW166" s="13" t="s">
        <v>32</v>
      </c>
      <c r="AX166" s="13" t="s">
        <v>83</v>
      </c>
      <c r="AY166" s="210" t="s">
        <v>135</v>
      </c>
    </row>
    <row r="167" spans="1:65" s="2" customFormat="1" ht="24.2" customHeight="1">
      <c r="A167" s="30"/>
      <c r="B167" s="31"/>
      <c r="C167" s="173" t="s">
        <v>261</v>
      </c>
      <c r="D167" s="173" t="s">
        <v>136</v>
      </c>
      <c r="E167" s="174" t="s">
        <v>262</v>
      </c>
      <c r="F167" s="175" t="s">
        <v>263</v>
      </c>
      <c r="G167" s="176" t="s">
        <v>218</v>
      </c>
      <c r="H167" s="177">
        <v>22.74</v>
      </c>
      <c r="I167" s="178">
        <v>143.58000000000001</v>
      </c>
      <c r="J167" s="178">
        <f>ROUND(I167*H167,2)</f>
        <v>3265.01</v>
      </c>
      <c r="K167" s="175" t="s">
        <v>140</v>
      </c>
      <c r="L167" s="35"/>
      <c r="M167" s="179" t="s">
        <v>1</v>
      </c>
      <c r="N167" s="180" t="s">
        <v>40</v>
      </c>
      <c r="O167" s="181">
        <v>0.32800000000000001</v>
      </c>
      <c r="P167" s="181">
        <f>O167*H167</f>
        <v>7.4587199999999996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3" t="s">
        <v>151</v>
      </c>
      <c r="AT167" s="183" t="s">
        <v>136</v>
      </c>
      <c r="AU167" s="183" t="s">
        <v>85</v>
      </c>
      <c r="AY167" s="16" t="s">
        <v>135</v>
      </c>
      <c r="BE167" s="184">
        <f>IF(N167="základní",J167,0)</f>
        <v>3265.01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83</v>
      </c>
      <c r="BK167" s="184">
        <f>ROUND(I167*H167,2)</f>
        <v>3265.01</v>
      </c>
      <c r="BL167" s="16" t="s">
        <v>151</v>
      </c>
      <c r="BM167" s="183" t="s">
        <v>264</v>
      </c>
    </row>
    <row r="168" spans="1:65" s="2" customFormat="1" ht="29.25">
      <c r="A168" s="30"/>
      <c r="B168" s="31"/>
      <c r="C168" s="32"/>
      <c r="D168" s="185" t="s">
        <v>143</v>
      </c>
      <c r="E168" s="32"/>
      <c r="F168" s="186" t="s">
        <v>265</v>
      </c>
      <c r="G168" s="32"/>
      <c r="H168" s="32"/>
      <c r="I168" s="32"/>
      <c r="J168" s="32"/>
      <c r="K168" s="32"/>
      <c r="L168" s="35"/>
      <c r="M168" s="187"/>
      <c r="N168" s="188"/>
      <c r="O168" s="67"/>
      <c r="P168" s="67"/>
      <c r="Q168" s="67"/>
      <c r="R168" s="67"/>
      <c r="S168" s="67"/>
      <c r="T168" s="68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6" t="s">
        <v>143</v>
      </c>
      <c r="AU168" s="16" t="s">
        <v>85</v>
      </c>
    </row>
    <row r="169" spans="1:65" s="13" customFormat="1" ht="11.25">
      <c r="B169" s="201"/>
      <c r="C169" s="202"/>
      <c r="D169" s="185" t="s">
        <v>192</v>
      </c>
      <c r="E169" s="203" t="s">
        <v>1</v>
      </c>
      <c r="F169" s="204" t="s">
        <v>244</v>
      </c>
      <c r="G169" s="202"/>
      <c r="H169" s="205">
        <v>22.74</v>
      </c>
      <c r="I169" s="202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192</v>
      </c>
      <c r="AU169" s="210" t="s">
        <v>85</v>
      </c>
      <c r="AV169" s="13" t="s">
        <v>85</v>
      </c>
      <c r="AW169" s="13" t="s">
        <v>32</v>
      </c>
      <c r="AX169" s="13" t="s">
        <v>83</v>
      </c>
      <c r="AY169" s="210" t="s">
        <v>135</v>
      </c>
    </row>
    <row r="170" spans="1:65" s="2" customFormat="1" ht="21.75" customHeight="1">
      <c r="A170" s="30"/>
      <c r="B170" s="31"/>
      <c r="C170" s="173" t="s">
        <v>8</v>
      </c>
      <c r="D170" s="173" t="s">
        <v>136</v>
      </c>
      <c r="E170" s="174" t="s">
        <v>266</v>
      </c>
      <c r="F170" s="175" t="s">
        <v>267</v>
      </c>
      <c r="G170" s="176" t="s">
        <v>189</v>
      </c>
      <c r="H170" s="177">
        <v>216.6</v>
      </c>
      <c r="I170" s="178">
        <v>21.4</v>
      </c>
      <c r="J170" s="178">
        <f>ROUND(I170*H170,2)</f>
        <v>4635.24</v>
      </c>
      <c r="K170" s="175" t="s">
        <v>253</v>
      </c>
      <c r="L170" s="35"/>
      <c r="M170" s="179" t="s">
        <v>1</v>
      </c>
      <c r="N170" s="180" t="s">
        <v>40</v>
      </c>
      <c r="O170" s="181">
        <v>1.7999999999999999E-2</v>
      </c>
      <c r="P170" s="181">
        <f>O170*H170</f>
        <v>3.8987999999999996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3" t="s">
        <v>151</v>
      </c>
      <c r="AT170" s="183" t="s">
        <v>136</v>
      </c>
      <c r="AU170" s="183" t="s">
        <v>85</v>
      </c>
      <c r="AY170" s="16" t="s">
        <v>135</v>
      </c>
      <c r="BE170" s="184">
        <f>IF(N170="základní",J170,0)</f>
        <v>4635.24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6" t="s">
        <v>83</v>
      </c>
      <c r="BK170" s="184">
        <f>ROUND(I170*H170,2)</f>
        <v>4635.24</v>
      </c>
      <c r="BL170" s="16" t="s">
        <v>151</v>
      </c>
      <c r="BM170" s="183" t="s">
        <v>268</v>
      </c>
    </row>
    <row r="171" spans="1:65" s="2" customFormat="1" ht="19.5">
      <c r="A171" s="30"/>
      <c r="B171" s="31"/>
      <c r="C171" s="32"/>
      <c r="D171" s="185" t="s">
        <v>143</v>
      </c>
      <c r="E171" s="32"/>
      <c r="F171" s="186" t="s">
        <v>269</v>
      </c>
      <c r="G171" s="32"/>
      <c r="H171" s="32"/>
      <c r="I171" s="32"/>
      <c r="J171" s="32"/>
      <c r="K171" s="32"/>
      <c r="L171" s="35"/>
      <c r="M171" s="187"/>
      <c r="N171" s="188"/>
      <c r="O171" s="67"/>
      <c r="P171" s="67"/>
      <c r="Q171" s="67"/>
      <c r="R171" s="67"/>
      <c r="S171" s="67"/>
      <c r="T171" s="68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6" t="s">
        <v>143</v>
      </c>
      <c r="AU171" s="16" t="s">
        <v>85</v>
      </c>
    </row>
    <row r="172" spans="1:65" s="13" customFormat="1" ht="11.25">
      <c r="B172" s="201"/>
      <c r="C172" s="202"/>
      <c r="D172" s="185" t="s">
        <v>192</v>
      </c>
      <c r="E172" s="203" t="s">
        <v>1</v>
      </c>
      <c r="F172" s="204" t="s">
        <v>270</v>
      </c>
      <c r="G172" s="202"/>
      <c r="H172" s="205">
        <v>216.6</v>
      </c>
      <c r="I172" s="202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192</v>
      </c>
      <c r="AU172" s="210" t="s">
        <v>85</v>
      </c>
      <c r="AV172" s="13" t="s">
        <v>85</v>
      </c>
      <c r="AW172" s="13" t="s">
        <v>32</v>
      </c>
      <c r="AX172" s="13" t="s">
        <v>83</v>
      </c>
      <c r="AY172" s="210" t="s">
        <v>135</v>
      </c>
    </row>
    <row r="173" spans="1:65" s="2" customFormat="1" ht="37.9" customHeight="1">
      <c r="A173" s="30"/>
      <c r="B173" s="31"/>
      <c r="C173" s="173" t="s">
        <v>271</v>
      </c>
      <c r="D173" s="173" t="s">
        <v>136</v>
      </c>
      <c r="E173" s="174" t="s">
        <v>272</v>
      </c>
      <c r="F173" s="175" t="s">
        <v>273</v>
      </c>
      <c r="G173" s="176" t="s">
        <v>189</v>
      </c>
      <c r="H173" s="177">
        <v>224.8</v>
      </c>
      <c r="I173" s="178">
        <v>30.58</v>
      </c>
      <c r="J173" s="178">
        <f>ROUND(I173*H173,2)</f>
        <v>6874.38</v>
      </c>
      <c r="K173" s="175" t="s">
        <v>140</v>
      </c>
      <c r="L173" s="35"/>
      <c r="M173" s="179" t="s">
        <v>1</v>
      </c>
      <c r="N173" s="180" t="s">
        <v>40</v>
      </c>
      <c r="O173" s="181">
        <v>0.09</v>
      </c>
      <c r="P173" s="181">
        <f>O173*H173</f>
        <v>20.231999999999999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3" t="s">
        <v>151</v>
      </c>
      <c r="AT173" s="183" t="s">
        <v>136</v>
      </c>
      <c r="AU173" s="183" t="s">
        <v>85</v>
      </c>
      <c r="AY173" s="16" t="s">
        <v>135</v>
      </c>
      <c r="BE173" s="184">
        <f>IF(N173="základní",J173,0)</f>
        <v>6874.38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83</v>
      </c>
      <c r="BK173" s="184">
        <f>ROUND(I173*H173,2)</f>
        <v>6874.38</v>
      </c>
      <c r="BL173" s="16" t="s">
        <v>151</v>
      </c>
      <c r="BM173" s="183" t="s">
        <v>274</v>
      </c>
    </row>
    <row r="174" spans="1:65" s="2" customFormat="1" ht="29.25">
      <c r="A174" s="30"/>
      <c r="B174" s="31"/>
      <c r="C174" s="32"/>
      <c r="D174" s="185" t="s">
        <v>143</v>
      </c>
      <c r="E174" s="32"/>
      <c r="F174" s="186" t="s">
        <v>275</v>
      </c>
      <c r="G174" s="32"/>
      <c r="H174" s="32"/>
      <c r="I174" s="32"/>
      <c r="J174" s="32"/>
      <c r="K174" s="32"/>
      <c r="L174" s="35"/>
      <c r="M174" s="187"/>
      <c r="N174" s="188"/>
      <c r="O174" s="67"/>
      <c r="P174" s="67"/>
      <c r="Q174" s="67"/>
      <c r="R174" s="67"/>
      <c r="S174" s="67"/>
      <c r="T174" s="68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6" t="s">
        <v>143</v>
      </c>
      <c r="AU174" s="16" t="s">
        <v>85</v>
      </c>
    </row>
    <row r="175" spans="1:65" s="13" customFormat="1" ht="11.25">
      <c r="B175" s="201"/>
      <c r="C175" s="202"/>
      <c r="D175" s="185" t="s">
        <v>192</v>
      </c>
      <c r="E175" s="203" t="s">
        <v>1</v>
      </c>
      <c r="F175" s="204" t="s">
        <v>276</v>
      </c>
      <c r="G175" s="202"/>
      <c r="H175" s="205">
        <v>224.8</v>
      </c>
      <c r="I175" s="202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192</v>
      </c>
      <c r="AU175" s="210" t="s">
        <v>85</v>
      </c>
      <c r="AV175" s="13" t="s">
        <v>85</v>
      </c>
      <c r="AW175" s="13" t="s">
        <v>32</v>
      </c>
      <c r="AX175" s="13" t="s">
        <v>83</v>
      </c>
      <c r="AY175" s="210" t="s">
        <v>135</v>
      </c>
    </row>
    <row r="176" spans="1:65" s="2" customFormat="1" ht="16.5" customHeight="1">
      <c r="A176" s="30"/>
      <c r="B176" s="31"/>
      <c r="C176" s="173" t="s">
        <v>277</v>
      </c>
      <c r="D176" s="173" t="s">
        <v>136</v>
      </c>
      <c r="E176" s="174" t="s">
        <v>278</v>
      </c>
      <c r="F176" s="175" t="s">
        <v>279</v>
      </c>
      <c r="G176" s="176" t="s">
        <v>189</v>
      </c>
      <c r="H176" s="177">
        <v>224.8</v>
      </c>
      <c r="I176" s="178">
        <v>65</v>
      </c>
      <c r="J176" s="178">
        <f>ROUND(I176*H176,2)</f>
        <v>14612</v>
      </c>
      <c r="K176" s="175" t="s">
        <v>140</v>
      </c>
      <c r="L176" s="35"/>
      <c r="M176" s="179" t="s">
        <v>1</v>
      </c>
      <c r="N176" s="180" t="s">
        <v>40</v>
      </c>
      <c r="O176" s="181">
        <v>6.7000000000000004E-2</v>
      </c>
      <c r="P176" s="181">
        <f>O176*H176</f>
        <v>15.061600000000002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83" t="s">
        <v>151</v>
      </c>
      <c r="AT176" s="183" t="s">
        <v>136</v>
      </c>
      <c r="AU176" s="183" t="s">
        <v>85</v>
      </c>
      <c r="AY176" s="16" t="s">
        <v>135</v>
      </c>
      <c r="BE176" s="184">
        <f>IF(N176="základní",J176,0)</f>
        <v>14612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83</v>
      </c>
      <c r="BK176" s="184">
        <f>ROUND(I176*H176,2)</f>
        <v>14612</v>
      </c>
      <c r="BL176" s="16" t="s">
        <v>151</v>
      </c>
      <c r="BM176" s="183" t="s">
        <v>280</v>
      </c>
    </row>
    <row r="177" spans="1:65" s="2" customFormat="1" ht="29.25">
      <c r="A177" s="30"/>
      <c r="B177" s="31"/>
      <c r="C177" s="32"/>
      <c r="D177" s="185" t="s">
        <v>143</v>
      </c>
      <c r="E177" s="32"/>
      <c r="F177" s="186" t="s">
        <v>281</v>
      </c>
      <c r="G177" s="32"/>
      <c r="H177" s="32"/>
      <c r="I177" s="32"/>
      <c r="J177" s="32"/>
      <c r="K177" s="32"/>
      <c r="L177" s="35"/>
      <c r="M177" s="187"/>
      <c r="N177" s="188"/>
      <c r="O177" s="67"/>
      <c r="P177" s="67"/>
      <c r="Q177" s="67"/>
      <c r="R177" s="67"/>
      <c r="S177" s="67"/>
      <c r="T177" s="68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6" t="s">
        <v>143</v>
      </c>
      <c r="AU177" s="16" t="s">
        <v>85</v>
      </c>
    </row>
    <row r="178" spans="1:65" s="13" customFormat="1" ht="11.25">
      <c r="B178" s="201"/>
      <c r="C178" s="202"/>
      <c r="D178" s="185" t="s">
        <v>192</v>
      </c>
      <c r="E178" s="203" t="s">
        <v>1</v>
      </c>
      <c r="F178" s="204" t="s">
        <v>282</v>
      </c>
      <c r="G178" s="202"/>
      <c r="H178" s="205">
        <v>224.8</v>
      </c>
      <c r="I178" s="202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192</v>
      </c>
      <c r="AU178" s="210" t="s">
        <v>85</v>
      </c>
      <c r="AV178" s="13" t="s">
        <v>85</v>
      </c>
      <c r="AW178" s="13" t="s">
        <v>32</v>
      </c>
      <c r="AX178" s="13" t="s">
        <v>83</v>
      </c>
      <c r="AY178" s="210" t="s">
        <v>135</v>
      </c>
    </row>
    <row r="179" spans="1:65" s="2" customFormat="1" ht="24.2" customHeight="1">
      <c r="A179" s="30"/>
      <c r="B179" s="31"/>
      <c r="C179" s="173" t="s">
        <v>283</v>
      </c>
      <c r="D179" s="173" t="s">
        <v>136</v>
      </c>
      <c r="E179" s="174" t="s">
        <v>284</v>
      </c>
      <c r="F179" s="175" t="s">
        <v>285</v>
      </c>
      <c r="G179" s="176" t="s">
        <v>189</v>
      </c>
      <c r="H179" s="177">
        <v>224.8</v>
      </c>
      <c r="I179" s="178">
        <v>40.299999999999997</v>
      </c>
      <c r="J179" s="178">
        <f>ROUND(I179*H179,2)</f>
        <v>9059.44</v>
      </c>
      <c r="K179" s="175" t="s">
        <v>225</v>
      </c>
      <c r="L179" s="35"/>
      <c r="M179" s="179" t="s">
        <v>1</v>
      </c>
      <c r="N179" s="180" t="s">
        <v>40</v>
      </c>
      <c r="O179" s="181">
        <v>0.17699999999999999</v>
      </c>
      <c r="P179" s="181">
        <f>O179*H179</f>
        <v>39.7896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83" t="s">
        <v>151</v>
      </c>
      <c r="AT179" s="183" t="s">
        <v>136</v>
      </c>
      <c r="AU179" s="183" t="s">
        <v>85</v>
      </c>
      <c r="AY179" s="16" t="s">
        <v>135</v>
      </c>
      <c r="BE179" s="184">
        <f>IF(N179="základní",J179,0)</f>
        <v>9059.44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83</v>
      </c>
      <c r="BK179" s="184">
        <f>ROUND(I179*H179,2)</f>
        <v>9059.44</v>
      </c>
      <c r="BL179" s="16" t="s">
        <v>151</v>
      </c>
      <c r="BM179" s="183" t="s">
        <v>286</v>
      </c>
    </row>
    <row r="180" spans="1:65" s="2" customFormat="1" ht="19.5">
      <c r="A180" s="30"/>
      <c r="B180" s="31"/>
      <c r="C180" s="32"/>
      <c r="D180" s="185" t="s">
        <v>143</v>
      </c>
      <c r="E180" s="32"/>
      <c r="F180" s="186" t="s">
        <v>287</v>
      </c>
      <c r="G180" s="32"/>
      <c r="H180" s="32"/>
      <c r="I180" s="32"/>
      <c r="J180" s="32"/>
      <c r="K180" s="32"/>
      <c r="L180" s="35"/>
      <c r="M180" s="187"/>
      <c r="N180" s="188"/>
      <c r="O180" s="67"/>
      <c r="P180" s="67"/>
      <c r="Q180" s="67"/>
      <c r="R180" s="67"/>
      <c r="S180" s="67"/>
      <c r="T180" s="68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6" t="s">
        <v>143</v>
      </c>
      <c r="AU180" s="16" t="s">
        <v>85</v>
      </c>
    </row>
    <row r="181" spans="1:65" s="13" customFormat="1" ht="11.25">
      <c r="B181" s="201"/>
      <c r="C181" s="202"/>
      <c r="D181" s="185" t="s">
        <v>192</v>
      </c>
      <c r="E181" s="203" t="s">
        <v>1</v>
      </c>
      <c r="F181" s="204" t="s">
        <v>288</v>
      </c>
      <c r="G181" s="202"/>
      <c r="H181" s="205">
        <v>224.8</v>
      </c>
      <c r="I181" s="202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192</v>
      </c>
      <c r="AU181" s="210" t="s">
        <v>85</v>
      </c>
      <c r="AV181" s="13" t="s">
        <v>85</v>
      </c>
      <c r="AW181" s="13" t="s">
        <v>32</v>
      </c>
      <c r="AX181" s="13" t="s">
        <v>83</v>
      </c>
      <c r="AY181" s="210" t="s">
        <v>135</v>
      </c>
    </row>
    <row r="182" spans="1:65" s="2" customFormat="1" ht="24.2" customHeight="1">
      <c r="A182" s="30"/>
      <c r="B182" s="31"/>
      <c r="C182" s="173" t="s">
        <v>289</v>
      </c>
      <c r="D182" s="173" t="s">
        <v>136</v>
      </c>
      <c r="E182" s="174" t="s">
        <v>290</v>
      </c>
      <c r="F182" s="175" t="s">
        <v>291</v>
      </c>
      <c r="G182" s="176" t="s">
        <v>189</v>
      </c>
      <c r="H182" s="177">
        <v>224.8</v>
      </c>
      <c r="I182" s="178">
        <v>21.48</v>
      </c>
      <c r="J182" s="178">
        <f>ROUND(I182*H182,2)</f>
        <v>4828.7</v>
      </c>
      <c r="K182" s="175" t="s">
        <v>140</v>
      </c>
      <c r="L182" s="35"/>
      <c r="M182" s="179" t="s">
        <v>1</v>
      </c>
      <c r="N182" s="180" t="s">
        <v>40</v>
      </c>
      <c r="O182" s="181">
        <v>5.8000000000000003E-2</v>
      </c>
      <c r="P182" s="181">
        <f>O182*H182</f>
        <v>13.038400000000001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3" t="s">
        <v>151</v>
      </c>
      <c r="AT182" s="183" t="s">
        <v>136</v>
      </c>
      <c r="AU182" s="183" t="s">
        <v>85</v>
      </c>
      <c r="AY182" s="16" t="s">
        <v>135</v>
      </c>
      <c r="BE182" s="184">
        <f>IF(N182="základní",J182,0)</f>
        <v>4828.7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83</v>
      </c>
      <c r="BK182" s="184">
        <f>ROUND(I182*H182,2)</f>
        <v>4828.7</v>
      </c>
      <c r="BL182" s="16" t="s">
        <v>151</v>
      </c>
      <c r="BM182" s="183" t="s">
        <v>292</v>
      </c>
    </row>
    <row r="183" spans="1:65" s="2" customFormat="1" ht="19.5">
      <c r="A183" s="30"/>
      <c r="B183" s="31"/>
      <c r="C183" s="32"/>
      <c r="D183" s="185" t="s">
        <v>143</v>
      </c>
      <c r="E183" s="32"/>
      <c r="F183" s="186" t="s">
        <v>293</v>
      </c>
      <c r="G183" s="32"/>
      <c r="H183" s="32"/>
      <c r="I183" s="32"/>
      <c r="J183" s="32"/>
      <c r="K183" s="32"/>
      <c r="L183" s="35"/>
      <c r="M183" s="187"/>
      <c r="N183" s="188"/>
      <c r="O183" s="67"/>
      <c r="P183" s="67"/>
      <c r="Q183" s="67"/>
      <c r="R183" s="67"/>
      <c r="S183" s="67"/>
      <c r="T183" s="68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6" t="s">
        <v>143</v>
      </c>
      <c r="AU183" s="16" t="s">
        <v>85</v>
      </c>
    </row>
    <row r="184" spans="1:65" s="13" customFormat="1" ht="11.25">
      <c r="B184" s="201"/>
      <c r="C184" s="202"/>
      <c r="D184" s="185" t="s">
        <v>192</v>
      </c>
      <c r="E184" s="203" t="s">
        <v>1</v>
      </c>
      <c r="F184" s="204" t="s">
        <v>288</v>
      </c>
      <c r="G184" s="202"/>
      <c r="H184" s="205">
        <v>224.8</v>
      </c>
      <c r="I184" s="202"/>
      <c r="J184" s="202"/>
      <c r="K184" s="202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192</v>
      </c>
      <c r="AU184" s="210" t="s">
        <v>85</v>
      </c>
      <c r="AV184" s="13" t="s">
        <v>85</v>
      </c>
      <c r="AW184" s="13" t="s">
        <v>32</v>
      </c>
      <c r="AX184" s="13" t="s">
        <v>83</v>
      </c>
      <c r="AY184" s="210" t="s">
        <v>135</v>
      </c>
    </row>
    <row r="185" spans="1:65" s="2" customFormat="1" ht="16.5" customHeight="1">
      <c r="A185" s="30"/>
      <c r="B185" s="31"/>
      <c r="C185" s="221" t="s">
        <v>294</v>
      </c>
      <c r="D185" s="221" t="s">
        <v>295</v>
      </c>
      <c r="E185" s="222" t="s">
        <v>296</v>
      </c>
      <c r="F185" s="223" t="s">
        <v>297</v>
      </c>
      <c r="G185" s="224" t="s">
        <v>298</v>
      </c>
      <c r="H185" s="225">
        <v>7.8680000000000003</v>
      </c>
      <c r="I185" s="226">
        <v>96.4</v>
      </c>
      <c r="J185" s="226">
        <f>ROUND(I185*H185,2)</f>
        <v>758.48</v>
      </c>
      <c r="K185" s="223" t="s">
        <v>140</v>
      </c>
      <c r="L185" s="227"/>
      <c r="M185" s="228" t="s">
        <v>1</v>
      </c>
      <c r="N185" s="229" t="s">
        <v>40</v>
      </c>
      <c r="O185" s="181">
        <v>0</v>
      </c>
      <c r="P185" s="181">
        <f>O185*H185</f>
        <v>0</v>
      </c>
      <c r="Q185" s="181">
        <v>1E-3</v>
      </c>
      <c r="R185" s="181">
        <f>Q185*H185</f>
        <v>7.868E-3</v>
      </c>
      <c r="S185" s="181">
        <v>0</v>
      </c>
      <c r="T185" s="182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3" t="s">
        <v>166</v>
      </c>
      <c r="AT185" s="183" t="s">
        <v>295</v>
      </c>
      <c r="AU185" s="183" t="s">
        <v>85</v>
      </c>
      <c r="AY185" s="16" t="s">
        <v>135</v>
      </c>
      <c r="BE185" s="184">
        <f>IF(N185="základní",J185,0)</f>
        <v>758.48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83</v>
      </c>
      <c r="BK185" s="184">
        <f>ROUND(I185*H185,2)</f>
        <v>758.48</v>
      </c>
      <c r="BL185" s="16" t="s">
        <v>151</v>
      </c>
      <c r="BM185" s="183" t="s">
        <v>299</v>
      </c>
    </row>
    <row r="186" spans="1:65" s="2" customFormat="1" ht="11.25">
      <c r="A186" s="30"/>
      <c r="B186" s="31"/>
      <c r="C186" s="32"/>
      <c r="D186" s="185" t="s">
        <v>143</v>
      </c>
      <c r="E186" s="32"/>
      <c r="F186" s="186" t="s">
        <v>297</v>
      </c>
      <c r="G186" s="32"/>
      <c r="H186" s="32"/>
      <c r="I186" s="32"/>
      <c r="J186" s="32"/>
      <c r="K186" s="32"/>
      <c r="L186" s="35"/>
      <c r="M186" s="187"/>
      <c r="N186" s="188"/>
      <c r="O186" s="67"/>
      <c r="P186" s="67"/>
      <c r="Q186" s="67"/>
      <c r="R186" s="67"/>
      <c r="S186" s="67"/>
      <c r="T186" s="68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6" t="s">
        <v>143</v>
      </c>
      <c r="AU186" s="16" t="s">
        <v>85</v>
      </c>
    </row>
    <row r="187" spans="1:65" s="13" customFormat="1" ht="11.25">
      <c r="B187" s="201"/>
      <c r="C187" s="202"/>
      <c r="D187" s="185" t="s">
        <v>192</v>
      </c>
      <c r="E187" s="203" t="s">
        <v>1</v>
      </c>
      <c r="F187" s="204" t="s">
        <v>300</v>
      </c>
      <c r="G187" s="202"/>
      <c r="H187" s="205">
        <v>224.8</v>
      </c>
      <c r="I187" s="202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192</v>
      </c>
      <c r="AU187" s="210" t="s">
        <v>85</v>
      </c>
      <c r="AV187" s="13" t="s">
        <v>85</v>
      </c>
      <c r="AW187" s="13" t="s">
        <v>32</v>
      </c>
      <c r="AX187" s="13" t="s">
        <v>83</v>
      </c>
      <c r="AY187" s="210" t="s">
        <v>135</v>
      </c>
    </row>
    <row r="188" spans="1:65" s="13" customFormat="1" ht="11.25">
      <c r="B188" s="201"/>
      <c r="C188" s="202"/>
      <c r="D188" s="185" t="s">
        <v>192</v>
      </c>
      <c r="E188" s="202"/>
      <c r="F188" s="204" t="s">
        <v>301</v>
      </c>
      <c r="G188" s="202"/>
      <c r="H188" s="205">
        <v>7.8680000000000003</v>
      </c>
      <c r="I188" s="202"/>
      <c r="J188" s="202"/>
      <c r="K188" s="202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192</v>
      </c>
      <c r="AU188" s="210" t="s">
        <v>85</v>
      </c>
      <c r="AV188" s="13" t="s">
        <v>85</v>
      </c>
      <c r="AW188" s="13" t="s">
        <v>4</v>
      </c>
      <c r="AX188" s="13" t="s">
        <v>83</v>
      </c>
      <c r="AY188" s="210" t="s">
        <v>135</v>
      </c>
    </row>
    <row r="189" spans="1:65" s="11" customFormat="1" ht="22.9" customHeight="1">
      <c r="B189" s="160"/>
      <c r="C189" s="161"/>
      <c r="D189" s="162" t="s">
        <v>74</v>
      </c>
      <c r="E189" s="199" t="s">
        <v>134</v>
      </c>
      <c r="F189" s="199" t="s">
        <v>302</v>
      </c>
      <c r="G189" s="161"/>
      <c r="H189" s="161"/>
      <c r="I189" s="161"/>
      <c r="J189" s="200">
        <f>BK189</f>
        <v>218899.88</v>
      </c>
      <c r="K189" s="161"/>
      <c r="L189" s="165"/>
      <c r="M189" s="166"/>
      <c r="N189" s="167"/>
      <c r="O189" s="167"/>
      <c r="P189" s="168">
        <f>SUM(P190:P213)</f>
        <v>50.4739</v>
      </c>
      <c r="Q189" s="167"/>
      <c r="R189" s="168">
        <f>SUM(R190:R213)</f>
        <v>218.316025</v>
      </c>
      <c r="S189" s="167"/>
      <c r="T189" s="169">
        <f>SUM(T190:T213)</f>
        <v>0</v>
      </c>
      <c r="AR189" s="170" t="s">
        <v>83</v>
      </c>
      <c r="AT189" s="171" t="s">
        <v>74</v>
      </c>
      <c r="AU189" s="171" t="s">
        <v>83</v>
      </c>
      <c r="AY189" s="170" t="s">
        <v>135</v>
      </c>
      <c r="BK189" s="172">
        <f>SUM(BK190:BK213)</f>
        <v>218899.88</v>
      </c>
    </row>
    <row r="190" spans="1:65" s="2" customFormat="1" ht="16.5" customHeight="1">
      <c r="A190" s="30"/>
      <c r="B190" s="31"/>
      <c r="C190" s="173" t="s">
        <v>7</v>
      </c>
      <c r="D190" s="173" t="s">
        <v>136</v>
      </c>
      <c r="E190" s="174" t="s">
        <v>303</v>
      </c>
      <c r="F190" s="175" t="s">
        <v>304</v>
      </c>
      <c r="G190" s="176" t="s">
        <v>189</v>
      </c>
      <c r="H190" s="177">
        <v>195</v>
      </c>
      <c r="I190" s="178">
        <v>169.51</v>
      </c>
      <c r="J190" s="178">
        <f>ROUND(I190*H190,2)</f>
        <v>33054.449999999997</v>
      </c>
      <c r="K190" s="175" t="s">
        <v>140</v>
      </c>
      <c r="L190" s="35"/>
      <c r="M190" s="179" t="s">
        <v>1</v>
      </c>
      <c r="N190" s="180" t="s">
        <v>40</v>
      </c>
      <c r="O190" s="181">
        <v>2.5999999999999999E-2</v>
      </c>
      <c r="P190" s="181">
        <f>O190*H190</f>
        <v>5.0699999999999994</v>
      </c>
      <c r="Q190" s="181">
        <v>0.34499999999999997</v>
      </c>
      <c r="R190" s="181">
        <f>Q190*H190</f>
        <v>67.274999999999991</v>
      </c>
      <c r="S190" s="181">
        <v>0</v>
      </c>
      <c r="T190" s="18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3" t="s">
        <v>151</v>
      </c>
      <c r="AT190" s="183" t="s">
        <v>136</v>
      </c>
      <c r="AU190" s="183" t="s">
        <v>85</v>
      </c>
      <c r="AY190" s="16" t="s">
        <v>135</v>
      </c>
      <c r="BE190" s="184">
        <f>IF(N190="základní",J190,0)</f>
        <v>33054.449999999997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" t="s">
        <v>83</v>
      </c>
      <c r="BK190" s="184">
        <f>ROUND(I190*H190,2)</f>
        <v>33054.449999999997</v>
      </c>
      <c r="BL190" s="16" t="s">
        <v>151</v>
      </c>
      <c r="BM190" s="183" t="s">
        <v>305</v>
      </c>
    </row>
    <row r="191" spans="1:65" s="2" customFormat="1" ht="19.5">
      <c r="A191" s="30"/>
      <c r="B191" s="31"/>
      <c r="C191" s="32"/>
      <c r="D191" s="185" t="s">
        <v>143</v>
      </c>
      <c r="E191" s="32"/>
      <c r="F191" s="186" t="s">
        <v>306</v>
      </c>
      <c r="G191" s="32"/>
      <c r="H191" s="32"/>
      <c r="I191" s="32"/>
      <c r="J191" s="32"/>
      <c r="K191" s="32"/>
      <c r="L191" s="35"/>
      <c r="M191" s="187"/>
      <c r="N191" s="188"/>
      <c r="O191" s="67"/>
      <c r="P191" s="67"/>
      <c r="Q191" s="67"/>
      <c r="R191" s="67"/>
      <c r="S191" s="67"/>
      <c r="T191" s="68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6" t="s">
        <v>143</v>
      </c>
      <c r="AU191" s="16" t="s">
        <v>85</v>
      </c>
    </row>
    <row r="192" spans="1:65" s="13" customFormat="1" ht="11.25">
      <c r="B192" s="201"/>
      <c r="C192" s="202"/>
      <c r="D192" s="185" t="s">
        <v>192</v>
      </c>
      <c r="E192" s="203" t="s">
        <v>1</v>
      </c>
      <c r="F192" s="204" t="s">
        <v>193</v>
      </c>
      <c r="G192" s="202"/>
      <c r="H192" s="205">
        <v>195</v>
      </c>
      <c r="I192" s="202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192</v>
      </c>
      <c r="AU192" s="210" t="s">
        <v>85</v>
      </c>
      <c r="AV192" s="13" t="s">
        <v>85</v>
      </c>
      <c r="AW192" s="13" t="s">
        <v>32</v>
      </c>
      <c r="AX192" s="13" t="s">
        <v>83</v>
      </c>
      <c r="AY192" s="210" t="s">
        <v>135</v>
      </c>
    </row>
    <row r="193" spans="1:65" s="2" customFormat="1" ht="16.5" customHeight="1">
      <c r="A193" s="30"/>
      <c r="B193" s="31"/>
      <c r="C193" s="173" t="s">
        <v>307</v>
      </c>
      <c r="D193" s="173" t="s">
        <v>136</v>
      </c>
      <c r="E193" s="174" t="s">
        <v>308</v>
      </c>
      <c r="F193" s="175" t="s">
        <v>309</v>
      </c>
      <c r="G193" s="176" t="s">
        <v>189</v>
      </c>
      <c r="H193" s="177">
        <v>216.6</v>
      </c>
      <c r="I193" s="178">
        <v>221.6</v>
      </c>
      <c r="J193" s="178">
        <f>ROUND(I193*H193,2)</f>
        <v>47998.559999999998</v>
      </c>
      <c r="K193" s="175" t="s">
        <v>140</v>
      </c>
      <c r="L193" s="35"/>
      <c r="M193" s="179" t="s">
        <v>1</v>
      </c>
      <c r="N193" s="180" t="s">
        <v>40</v>
      </c>
      <c r="O193" s="181">
        <v>2.9000000000000001E-2</v>
      </c>
      <c r="P193" s="181">
        <f>O193*H193</f>
        <v>6.2814000000000005</v>
      </c>
      <c r="Q193" s="181">
        <v>0.46</v>
      </c>
      <c r="R193" s="181">
        <f>Q193*H193</f>
        <v>99.635999999999996</v>
      </c>
      <c r="S193" s="181">
        <v>0</v>
      </c>
      <c r="T193" s="182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3" t="s">
        <v>151</v>
      </c>
      <c r="AT193" s="183" t="s">
        <v>136</v>
      </c>
      <c r="AU193" s="183" t="s">
        <v>85</v>
      </c>
      <c r="AY193" s="16" t="s">
        <v>135</v>
      </c>
      <c r="BE193" s="184">
        <f>IF(N193="základní",J193,0)</f>
        <v>47998.559999999998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6" t="s">
        <v>83</v>
      </c>
      <c r="BK193" s="184">
        <f>ROUND(I193*H193,2)</f>
        <v>47998.559999999998</v>
      </c>
      <c r="BL193" s="16" t="s">
        <v>151</v>
      </c>
      <c r="BM193" s="183" t="s">
        <v>310</v>
      </c>
    </row>
    <row r="194" spans="1:65" s="2" customFormat="1" ht="19.5">
      <c r="A194" s="30"/>
      <c r="B194" s="31"/>
      <c r="C194" s="32"/>
      <c r="D194" s="185" t="s">
        <v>143</v>
      </c>
      <c r="E194" s="32"/>
      <c r="F194" s="186" t="s">
        <v>311</v>
      </c>
      <c r="G194" s="32"/>
      <c r="H194" s="32"/>
      <c r="I194" s="32"/>
      <c r="J194" s="32"/>
      <c r="K194" s="32"/>
      <c r="L194" s="35"/>
      <c r="M194" s="187"/>
      <c r="N194" s="188"/>
      <c r="O194" s="67"/>
      <c r="P194" s="67"/>
      <c r="Q194" s="67"/>
      <c r="R194" s="67"/>
      <c r="S194" s="67"/>
      <c r="T194" s="68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6" t="s">
        <v>143</v>
      </c>
      <c r="AU194" s="16" t="s">
        <v>85</v>
      </c>
    </row>
    <row r="195" spans="1:65" s="13" customFormat="1" ht="11.25">
      <c r="B195" s="201"/>
      <c r="C195" s="202"/>
      <c r="D195" s="185" t="s">
        <v>192</v>
      </c>
      <c r="E195" s="203" t="s">
        <v>1</v>
      </c>
      <c r="F195" s="204" t="s">
        <v>312</v>
      </c>
      <c r="G195" s="202"/>
      <c r="H195" s="205">
        <v>216.6</v>
      </c>
      <c r="I195" s="202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192</v>
      </c>
      <c r="AU195" s="210" t="s">
        <v>85</v>
      </c>
      <c r="AV195" s="13" t="s">
        <v>85</v>
      </c>
      <c r="AW195" s="13" t="s">
        <v>32</v>
      </c>
      <c r="AX195" s="13" t="s">
        <v>83</v>
      </c>
      <c r="AY195" s="210" t="s">
        <v>135</v>
      </c>
    </row>
    <row r="196" spans="1:65" s="2" customFormat="1" ht="24.2" customHeight="1">
      <c r="A196" s="30"/>
      <c r="B196" s="31"/>
      <c r="C196" s="173" t="s">
        <v>313</v>
      </c>
      <c r="D196" s="173" t="s">
        <v>136</v>
      </c>
      <c r="E196" s="174" t="s">
        <v>314</v>
      </c>
      <c r="F196" s="175" t="s">
        <v>315</v>
      </c>
      <c r="G196" s="176" t="s">
        <v>189</v>
      </c>
      <c r="H196" s="177">
        <v>162.5</v>
      </c>
      <c r="I196" s="178">
        <v>20.04</v>
      </c>
      <c r="J196" s="178">
        <f>ROUND(I196*H196,2)</f>
        <v>3256.5</v>
      </c>
      <c r="K196" s="175" t="s">
        <v>140</v>
      </c>
      <c r="L196" s="35"/>
      <c r="M196" s="179" t="s">
        <v>1</v>
      </c>
      <c r="N196" s="180" t="s">
        <v>40</v>
      </c>
      <c r="O196" s="181">
        <v>4.0000000000000001E-3</v>
      </c>
      <c r="P196" s="181">
        <f>O196*H196</f>
        <v>0.65</v>
      </c>
      <c r="Q196" s="181">
        <v>6.0099999999999997E-3</v>
      </c>
      <c r="R196" s="181">
        <f>Q196*H196</f>
        <v>0.97662499999999997</v>
      </c>
      <c r="S196" s="181">
        <v>0</v>
      </c>
      <c r="T196" s="182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3" t="s">
        <v>151</v>
      </c>
      <c r="AT196" s="183" t="s">
        <v>136</v>
      </c>
      <c r="AU196" s="183" t="s">
        <v>85</v>
      </c>
      <c r="AY196" s="16" t="s">
        <v>135</v>
      </c>
      <c r="BE196" s="184">
        <f>IF(N196="základní",J196,0)</f>
        <v>3256.5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6" t="s">
        <v>83</v>
      </c>
      <c r="BK196" s="184">
        <f>ROUND(I196*H196,2)</f>
        <v>3256.5</v>
      </c>
      <c r="BL196" s="16" t="s">
        <v>151</v>
      </c>
      <c r="BM196" s="183" t="s">
        <v>316</v>
      </c>
    </row>
    <row r="197" spans="1:65" s="2" customFormat="1" ht="19.5">
      <c r="A197" s="30"/>
      <c r="B197" s="31"/>
      <c r="C197" s="32"/>
      <c r="D197" s="185" t="s">
        <v>143</v>
      </c>
      <c r="E197" s="32"/>
      <c r="F197" s="186" t="s">
        <v>317</v>
      </c>
      <c r="G197" s="32"/>
      <c r="H197" s="32"/>
      <c r="I197" s="32"/>
      <c r="J197" s="32"/>
      <c r="K197" s="32"/>
      <c r="L197" s="35"/>
      <c r="M197" s="187"/>
      <c r="N197" s="188"/>
      <c r="O197" s="67"/>
      <c r="P197" s="67"/>
      <c r="Q197" s="67"/>
      <c r="R197" s="67"/>
      <c r="S197" s="67"/>
      <c r="T197" s="68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6" t="s">
        <v>143</v>
      </c>
      <c r="AU197" s="16" t="s">
        <v>85</v>
      </c>
    </row>
    <row r="198" spans="1:65" s="13" customFormat="1" ht="11.25">
      <c r="B198" s="201"/>
      <c r="C198" s="202"/>
      <c r="D198" s="185" t="s">
        <v>192</v>
      </c>
      <c r="E198" s="203" t="s">
        <v>1</v>
      </c>
      <c r="F198" s="204" t="s">
        <v>318</v>
      </c>
      <c r="G198" s="202"/>
      <c r="H198" s="205">
        <v>162.5</v>
      </c>
      <c r="I198" s="202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192</v>
      </c>
      <c r="AU198" s="210" t="s">
        <v>85</v>
      </c>
      <c r="AV198" s="13" t="s">
        <v>85</v>
      </c>
      <c r="AW198" s="13" t="s">
        <v>32</v>
      </c>
      <c r="AX198" s="13" t="s">
        <v>83</v>
      </c>
      <c r="AY198" s="210" t="s">
        <v>135</v>
      </c>
    </row>
    <row r="199" spans="1:65" s="2" customFormat="1" ht="24.2" customHeight="1">
      <c r="A199" s="30"/>
      <c r="B199" s="31"/>
      <c r="C199" s="173" t="s">
        <v>319</v>
      </c>
      <c r="D199" s="173" t="s">
        <v>136</v>
      </c>
      <c r="E199" s="174" t="s">
        <v>320</v>
      </c>
      <c r="F199" s="175" t="s">
        <v>321</v>
      </c>
      <c r="G199" s="176" t="s">
        <v>189</v>
      </c>
      <c r="H199" s="177">
        <v>162.5</v>
      </c>
      <c r="I199" s="178">
        <v>464.98</v>
      </c>
      <c r="J199" s="178">
        <f>ROUND(I199*H199,2)</f>
        <v>75559.25</v>
      </c>
      <c r="K199" s="175" t="s">
        <v>140</v>
      </c>
      <c r="L199" s="35"/>
      <c r="M199" s="179" t="s">
        <v>1</v>
      </c>
      <c r="N199" s="180" t="s">
        <v>40</v>
      </c>
      <c r="O199" s="181">
        <v>8.8999999999999996E-2</v>
      </c>
      <c r="P199" s="181">
        <f>O199*H199</f>
        <v>14.462499999999999</v>
      </c>
      <c r="Q199" s="181">
        <v>0.18151999999999999</v>
      </c>
      <c r="R199" s="181">
        <f>Q199*H199</f>
        <v>29.496999999999996</v>
      </c>
      <c r="S199" s="181">
        <v>0</v>
      </c>
      <c r="T199" s="182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3" t="s">
        <v>151</v>
      </c>
      <c r="AT199" s="183" t="s">
        <v>136</v>
      </c>
      <c r="AU199" s="183" t="s">
        <v>85</v>
      </c>
      <c r="AY199" s="16" t="s">
        <v>135</v>
      </c>
      <c r="BE199" s="184">
        <f>IF(N199="základní",J199,0)</f>
        <v>75559.25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6" t="s">
        <v>83</v>
      </c>
      <c r="BK199" s="184">
        <f>ROUND(I199*H199,2)</f>
        <v>75559.25</v>
      </c>
      <c r="BL199" s="16" t="s">
        <v>151</v>
      </c>
      <c r="BM199" s="183" t="s">
        <v>322</v>
      </c>
    </row>
    <row r="200" spans="1:65" s="2" customFormat="1" ht="29.25">
      <c r="A200" s="30"/>
      <c r="B200" s="31"/>
      <c r="C200" s="32"/>
      <c r="D200" s="185" t="s">
        <v>143</v>
      </c>
      <c r="E200" s="32"/>
      <c r="F200" s="186" t="s">
        <v>323</v>
      </c>
      <c r="G200" s="32"/>
      <c r="H200" s="32"/>
      <c r="I200" s="32"/>
      <c r="J200" s="32"/>
      <c r="K200" s="32"/>
      <c r="L200" s="35"/>
      <c r="M200" s="187"/>
      <c r="N200" s="188"/>
      <c r="O200" s="67"/>
      <c r="P200" s="67"/>
      <c r="Q200" s="67"/>
      <c r="R200" s="67"/>
      <c r="S200" s="67"/>
      <c r="T200" s="68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6" t="s">
        <v>143</v>
      </c>
      <c r="AU200" s="16" t="s">
        <v>85</v>
      </c>
    </row>
    <row r="201" spans="1:65" s="13" customFormat="1" ht="11.25">
      <c r="B201" s="201"/>
      <c r="C201" s="202"/>
      <c r="D201" s="185" t="s">
        <v>192</v>
      </c>
      <c r="E201" s="203" t="s">
        <v>1</v>
      </c>
      <c r="F201" s="204" t="s">
        <v>318</v>
      </c>
      <c r="G201" s="202"/>
      <c r="H201" s="205">
        <v>162.5</v>
      </c>
      <c r="I201" s="202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192</v>
      </c>
      <c r="AU201" s="210" t="s">
        <v>85</v>
      </c>
      <c r="AV201" s="13" t="s">
        <v>85</v>
      </c>
      <c r="AW201" s="13" t="s">
        <v>32</v>
      </c>
      <c r="AX201" s="13" t="s">
        <v>83</v>
      </c>
      <c r="AY201" s="210" t="s">
        <v>135</v>
      </c>
    </row>
    <row r="202" spans="1:65" s="2" customFormat="1" ht="21.75" customHeight="1">
      <c r="A202" s="30"/>
      <c r="B202" s="31"/>
      <c r="C202" s="173" t="s">
        <v>324</v>
      </c>
      <c r="D202" s="173" t="s">
        <v>136</v>
      </c>
      <c r="E202" s="174" t="s">
        <v>325</v>
      </c>
      <c r="F202" s="175" t="s">
        <v>326</v>
      </c>
      <c r="G202" s="176" t="s">
        <v>189</v>
      </c>
      <c r="H202" s="177">
        <v>162.5</v>
      </c>
      <c r="I202" s="178">
        <v>8.56</v>
      </c>
      <c r="J202" s="178">
        <f>ROUND(I202*H202,2)</f>
        <v>1391</v>
      </c>
      <c r="K202" s="175" t="s">
        <v>140</v>
      </c>
      <c r="L202" s="35"/>
      <c r="M202" s="179" t="s">
        <v>1</v>
      </c>
      <c r="N202" s="180" t="s">
        <v>40</v>
      </c>
      <c r="O202" s="181">
        <v>2E-3</v>
      </c>
      <c r="P202" s="181">
        <f>O202*H202</f>
        <v>0.32500000000000001</v>
      </c>
      <c r="Q202" s="181">
        <v>5.1000000000000004E-4</v>
      </c>
      <c r="R202" s="181">
        <f>Q202*H202</f>
        <v>8.2875000000000004E-2</v>
      </c>
      <c r="S202" s="181">
        <v>0</v>
      </c>
      <c r="T202" s="182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83" t="s">
        <v>151</v>
      </c>
      <c r="AT202" s="183" t="s">
        <v>136</v>
      </c>
      <c r="AU202" s="183" t="s">
        <v>85</v>
      </c>
      <c r="AY202" s="16" t="s">
        <v>135</v>
      </c>
      <c r="BE202" s="184">
        <f>IF(N202="základní",J202,0)</f>
        <v>1391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83</v>
      </c>
      <c r="BK202" s="184">
        <f>ROUND(I202*H202,2)</f>
        <v>1391</v>
      </c>
      <c r="BL202" s="16" t="s">
        <v>151</v>
      </c>
      <c r="BM202" s="183" t="s">
        <v>327</v>
      </c>
    </row>
    <row r="203" spans="1:65" s="2" customFormat="1" ht="19.5">
      <c r="A203" s="30"/>
      <c r="B203" s="31"/>
      <c r="C203" s="32"/>
      <c r="D203" s="185" t="s">
        <v>143</v>
      </c>
      <c r="E203" s="32"/>
      <c r="F203" s="186" t="s">
        <v>328</v>
      </c>
      <c r="G203" s="32"/>
      <c r="H203" s="32"/>
      <c r="I203" s="32"/>
      <c r="J203" s="32"/>
      <c r="K203" s="32"/>
      <c r="L203" s="35"/>
      <c r="M203" s="187"/>
      <c r="N203" s="188"/>
      <c r="O203" s="67"/>
      <c r="P203" s="67"/>
      <c r="Q203" s="67"/>
      <c r="R203" s="67"/>
      <c r="S203" s="67"/>
      <c r="T203" s="68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6" t="s">
        <v>143</v>
      </c>
      <c r="AU203" s="16" t="s">
        <v>85</v>
      </c>
    </row>
    <row r="204" spans="1:65" s="13" customFormat="1" ht="11.25">
      <c r="B204" s="201"/>
      <c r="C204" s="202"/>
      <c r="D204" s="185" t="s">
        <v>192</v>
      </c>
      <c r="E204" s="203" t="s">
        <v>1</v>
      </c>
      <c r="F204" s="204" t="s">
        <v>318</v>
      </c>
      <c r="G204" s="202"/>
      <c r="H204" s="205">
        <v>162.5</v>
      </c>
      <c r="I204" s="202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192</v>
      </c>
      <c r="AU204" s="210" t="s">
        <v>85</v>
      </c>
      <c r="AV204" s="13" t="s">
        <v>85</v>
      </c>
      <c r="AW204" s="13" t="s">
        <v>32</v>
      </c>
      <c r="AX204" s="13" t="s">
        <v>83</v>
      </c>
      <c r="AY204" s="210" t="s">
        <v>135</v>
      </c>
    </row>
    <row r="205" spans="1:65" s="2" customFormat="1" ht="33" customHeight="1">
      <c r="A205" s="30"/>
      <c r="B205" s="31"/>
      <c r="C205" s="173" t="s">
        <v>329</v>
      </c>
      <c r="D205" s="173" t="s">
        <v>136</v>
      </c>
      <c r="E205" s="174" t="s">
        <v>330</v>
      </c>
      <c r="F205" s="175" t="s">
        <v>331</v>
      </c>
      <c r="G205" s="176" t="s">
        <v>189</v>
      </c>
      <c r="H205" s="177">
        <v>162.5</v>
      </c>
      <c r="I205" s="178">
        <v>279.31</v>
      </c>
      <c r="J205" s="178">
        <f>ROUND(I205*H205,2)</f>
        <v>45387.88</v>
      </c>
      <c r="K205" s="175" t="s">
        <v>140</v>
      </c>
      <c r="L205" s="35"/>
      <c r="M205" s="179" t="s">
        <v>1</v>
      </c>
      <c r="N205" s="180" t="s">
        <v>40</v>
      </c>
      <c r="O205" s="181">
        <v>6.6000000000000003E-2</v>
      </c>
      <c r="P205" s="181">
        <f>O205*H205</f>
        <v>10.725</v>
      </c>
      <c r="Q205" s="181">
        <v>0.10373</v>
      </c>
      <c r="R205" s="181">
        <f>Q205*H205</f>
        <v>16.856124999999999</v>
      </c>
      <c r="S205" s="181">
        <v>0</v>
      </c>
      <c r="T205" s="182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3" t="s">
        <v>151</v>
      </c>
      <c r="AT205" s="183" t="s">
        <v>136</v>
      </c>
      <c r="AU205" s="183" t="s">
        <v>85</v>
      </c>
      <c r="AY205" s="16" t="s">
        <v>135</v>
      </c>
      <c r="BE205" s="184">
        <f>IF(N205="základní",J205,0)</f>
        <v>45387.88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83</v>
      </c>
      <c r="BK205" s="184">
        <f>ROUND(I205*H205,2)</f>
        <v>45387.88</v>
      </c>
      <c r="BL205" s="16" t="s">
        <v>151</v>
      </c>
      <c r="BM205" s="183" t="s">
        <v>332</v>
      </c>
    </row>
    <row r="206" spans="1:65" s="2" customFormat="1" ht="29.25">
      <c r="A206" s="30"/>
      <c r="B206" s="31"/>
      <c r="C206" s="32"/>
      <c r="D206" s="185" t="s">
        <v>143</v>
      </c>
      <c r="E206" s="32"/>
      <c r="F206" s="186" t="s">
        <v>333</v>
      </c>
      <c r="G206" s="32"/>
      <c r="H206" s="32"/>
      <c r="I206" s="32"/>
      <c r="J206" s="32"/>
      <c r="K206" s="32"/>
      <c r="L206" s="35"/>
      <c r="M206" s="187"/>
      <c r="N206" s="188"/>
      <c r="O206" s="67"/>
      <c r="P206" s="67"/>
      <c r="Q206" s="67"/>
      <c r="R206" s="67"/>
      <c r="S206" s="67"/>
      <c r="T206" s="68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6" t="s">
        <v>143</v>
      </c>
      <c r="AU206" s="16" t="s">
        <v>85</v>
      </c>
    </row>
    <row r="207" spans="1:65" s="13" customFormat="1" ht="11.25">
      <c r="B207" s="201"/>
      <c r="C207" s="202"/>
      <c r="D207" s="185" t="s">
        <v>192</v>
      </c>
      <c r="E207" s="203" t="s">
        <v>1</v>
      </c>
      <c r="F207" s="204" t="s">
        <v>318</v>
      </c>
      <c r="G207" s="202"/>
      <c r="H207" s="205">
        <v>162.5</v>
      </c>
      <c r="I207" s="202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192</v>
      </c>
      <c r="AU207" s="210" t="s">
        <v>85</v>
      </c>
      <c r="AV207" s="13" t="s">
        <v>85</v>
      </c>
      <c r="AW207" s="13" t="s">
        <v>32</v>
      </c>
      <c r="AX207" s="13" t="s">
        <v>83</v>
      </c>
      <c r="AY207" s="210" t="s">
        <v>135</v>
      </c>
    </row>
    <row r="208" spans="1:65" s="2" customFormat="1" ht="24.2" customHeight="1">
      <c r="A208" s="30"/>
      <c r="B208" s="31"/>
      <c r="C208" s="173" t="s">
        <v>334</v>
      </c>
      <c r="D208" s="173" t="s">
        <v>136</v>
      </c>
      <c r="E208" s="174" t="s">
        <v>335</v>
      </c>
      <c r="F208" s="175" t="s">
        <v>336</v>
      </c>
      <c r="G208" s="176" t="s">
        <v>189</v>
      </c>
      <c r="H208" s="177">
        <v>18</v>
      </c>
      <c r="I208" s="178">
        <v>370.93</v>
      </c>
      <c r="J208" s="178">
        <f>ROUND(I208*H208,2)</f>
        <v>6676.74</v>
      </c>
      <c r="K208" s="175" t="s">
        <v>140</v>
      </c>
      <c r="L208" s="35"/>
      <c r="M208" s="179" t="s">
        <v>1</v>
      </c>
      <c r="N208" s="180" t="s">
        <v>40</v>
      </c>
      <c r="O208" s="181">
        <v>0.72</v>
      </c>
      <c r="P208" s="181">
        <f>O208*H208</f>
        <v>12.959999999999999</v>
      </c>
      <c r="Q208" s="181">
        <v>8.4250000000000005E-2</v>
      </c>
      <c r="R208" s="181">
        <f>Q208*H208</f>
        <v>1.5165000000000002</v>
      </c>
      <c r="S208" s="181">
        <v>0</v>
      </c>
      <c r="T208" s="182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3" t="s">
        <v>151</v>
      </c>
      <c r="AT208" s="183" t="s">
        <v>136</v>
      </c>
      <c r="AU208" s="183" t="s">
        <v>85</v>
      </c>
      <c r="AY208" s="16" t="s">
        <v>135</v>
      </c>
      <c r="BE208" s="184">
        <f>IF(N208="základní",J208,0)</f>
        <v>6676.74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83</v>
      </c>
      <c r="BK208" s="184">
        <f>ROUND(I208*H208,2)</f>
        <v>6676.74</v>
      </c>
      <c r="BL208" s="16" t="s">
        <v>151</v>
      </c>
      <c r="BM208" s="183" t="s">
        <v>337</v>
      </c>
    </row>
    <row r="209" spans="1:65" s="2" customFormat="1" ht="48.75">
      <c r="A209" s="30"/>
      <c r="B209" s="31"/>
      <c r="C209" s="32"/>
      <c r="D209" s="185" t="s">
        <v>143</v>
      </c>
      <c r="E209" s="32"/>
      <c r="F209" s="186" t="s">
        <v>338</v>
      </c>
      <c r="G209" s="32"/>
      <c r="H209" s="32"/>
      <c r="I209" s="32"/>
      <c r="J209" s="32"/>
      <c r="K209" s="32"/>
      <c r="L209" s="35"/>
      <c r="M209" s="187"/>
      <c r="N209" s="188"/>
      <c r="O209" s="67"/>
      <c r="P209" s="67"/>
      <c r="Q209" s="67"/>
      <c r="R209" s="67"/>
      <c r="S209" s="67"/>
      <c r="T209" s="68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6" t="s">
        <v>143</v>
      </c>
      <c r="AU209" s="16" t="s">
        <v>85</v>
      </c>
    </row>
    <row r="210" spans="1:65" s="13" customFormat="1" ht="11.25">
      <c r="B210" s="201"/>
      <c r="C210" s="202"/>
      <c r="D210" s="185" t="s">
        <v>192</v>
      </c>
      <c r="E210" s="203" t="s">
        <v>1</v>
      </c>
      <c r="F210" s="204" t="s">
        <v>339</v>
      </c>
      <c r="G210" s="202"/>
      <c r="H210" s="205">
        <v>18</v>
      </c>
      <c r="I210" s="202"/>
      <c r="J210" s="202"/>
      <c r="K210" s="202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192</v>
      </c>
      <c r="AU210" s="210" t="s">
        <v>85</v>
      </c>
      <c r="AV210" s="13" t="s">
        <v>85</v>
      </c>
      <c r="AW210" s="13" t="s">
        <v>32</v>
      </c>
      <c r="AX210" s="13" t="s">
        <v>83</v>
      </c>
      <c r="AY210" s="210" t="s">
        <v>135</v>
      </c>
    </row>
    <row r="211" spans="1:65" s="2" customFormat="1" ht="21.75" customHeight="1">
      <c r="A211" s="30"/>
      <c r="B211" s="31"/>
      <c r="C211" s="221" t="s">
        <v>340</v>
      </c>
      <c r="D211" s="221" t="s">
        <v>295</v>
      </c>
      <c r="E211" s="222" t="s">
        <v>341</v>
      </c>
      <c r="F211" s="223" t="s">
        <v>342</v>
      </c>
      <c r="G211" s="224" t="s">
        <v>189</v>
      </c>
      <c r="H211" s="225">
        <v>18.899999999999999</v>
      </c>
      <c r="I211" s="226">
        <v>295</v>
      </c>
      <c r="J211" s="226">
        <f>ROUND(I211*H211,2)</f>
        <v>5575.5</v>
      </c>
      <c r="K211" s="223" t="s">
        <v>140</v>
      </c>
      <c r="L211" s="227"/>
      <c r="M211" s="228" t="s">
        <v>1</v>
      </c>
      <c r="N211" s="229" t="s">
        <v>40</v>
      </c>
      <c r="O211" s="181">
        <v>0</v>
      </c>
      <c r="P211" s="181">
        <f>O211*H211</f>
        <v>0</v>
      </c>
      <c r="Q211" s="181">
        <v>0.13100000000000001</v>
      </c>
      <c r="R211" s="181">
        <f>Q211*H211</f>
        <v>2.4758999999999998</v>
      </c>
      <c r="S211" s="181">
        <v>0</v>
      </c>
      <c r="T211" s="182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83" t="s">
        <v>166</v>
      </c>
      <c r="AT211" s="183" t="s">
        <v>295</v>
      </c>
      <c r="AU211" s="183" t="s">
        <v>85</v>
      </c>
      <c r="AY211" s="16" t="s">
        <v>135</v>
      </c>
      <c r="BE211" s="184">
        <f>IF(N211="základní",J211,0)</f>
        <v>5575.5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83</v>
      </c>
      <c r="BK211" s="184">
        <f>ROUND(I211*H211,2)</f>
        <v>5575.5</v>
      </c>
      <c r="BL211" s="16" t="s">
        <v>151</v>
      </c>
      <c r="BM211" s="183" t="s">
        <v>343</v>
      </c>
    </row>
    <row r="212" spans="1:65" s="2" customFormat="1" ht="11.25">
      <c r="A212" s="30"/>
      <c r="B212" s="31"/>
      <c r="C212" s="32"/>
      <c r="D212" s="185" t="s">
        <v>143</v>
      </c>
      <c r="E212" s="32"/>
      <c r="F212" s="186" t="s">
        <v>342</v>
      </c>
      <c r="G212" s="32"/>
      <c r="H212" s="32"/>
      <c r="I212" s="32"/>
      <c r="J212" s="32"/>
      <c r="K212" s="32"/>
      <c r="L212" s="35"/>
      <c r="M212" s="187"/>
      <c r="N212" s="188"/>
      <c r="O212" s="67"/>
      <c r="P212" s="67"/>
      <c r="Q212" s="67"/>
      <c r="R212" s="67"/>
      <c r="S212" s="67"/>
      <c r="T212" s="68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6" t="s">
        <v>143</v>
      </c>
      <c r="AU212" s="16" t="s">
        <v>85</v>
      </c>
    </row>
    <row r="213" spans="1:65" s="13" customFormat="1" ht="11.25">
      <c r="B213" s="201"/>
      <c r="C213" s="202"/>
      <c r="D213" s="185" t="s">
        <v>192</v>
      </c>
      <c r="E213" s="203" t="s">
        <v>1</v>
      </c>
      <c r="F213" s="204" t="s">
        <v>344</v>
      </c>
      <c r="G213" s="202"/>
      <c r="H213" s="205">
        <v>18.899999999999999</v>
      </c>
      <c r="I213" s="202"/>
      <c r="J213" s="202"/>
      <c r="K213" s="202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85</v>
      </c>
      <c r="AV213" s="13" t="s">
        <v>85</v>
      </c>
      <c r="AW213" s="13" t="s">
        <v>32</v>
      </c>
      <c r="AX213" s="13" t="s">
        <v>83</v>
      </c>
      <c r="AY213" s="210" t="s">
        <v>135</v>
      </c>
    </row>
    <row r="214" spans="1:65" s="11" customFormat="1" ht="22.9" customHeight="1">
      <c r="B214" s="160"/>
      <c r="C214" s="161"/>
      <c r="D214" s="162" t="s">
        <v>74</v>
      </c>
      <c r="E214" s="199" t="s">
        <v>166</v>
      </c>
      <c r="F214" s="199" t="s">
        <v>345</v>
      </c>
      <c r="G214" s="161"/>
      <c r="H214" s="161"/>
      <c r="I214" s="161"/>
      <c r="J214" s="200">
        <f>BK214</f>
        <v>22159.54</v>
      </c>
      <c r="K214" s="161"/>
      <c r="L214" s="165"/>
      <c r="M214" s="166"/>
      <c r="N214" s="167"/>
      <c r="O214" s="167"/>
      <c r="P214" s="168">
        <f>SUM(P215:P226)</f>
        <v>35.258000000000003</v>
      </c>
      <c r="Q214" s="167"/>
      <c r="R214" s="168">
        <f>SUM(R215:R226)</f>
        <v>4.8018999999999998</v>
      </c>
      <c r="S214" s="167"/>
      <c r="T214" s="169">
        <f>SUM(T215:T226)</f>
        <v>0</v>
      </c>
      <c r="AR214" s="170" t="s">
        <v>83</v>
      </c>
      <c r="AT214" s="171" t="s">
        <v>74</v>
      </c>
      <c r="AU214" s="171" t="s">
        <v>83</v>
      </c>
      <c r="AY214" s="170" t="s">
        <v>135</v>
      </c>
      <c r="BK214" s="172">
        <f>SUM(BK215:BK226)</f>
        <v>22159.54</v>
      </c>
    </row>
    <row r="215" spans="1:65" s="2" customFormat="1" ht="24.2" customHeight="1">
      <c r="A215" s="30"/>
      <c r="B215" s="31"/>
      <c r="C215" s="173" t="s">
        <v>346</v>
      </c>
      <c r="D215" s="173" t="s">
        <v>136</v>
      </c>
      <c r="E215" s="174" t="s">
        <v>347</v>
      </c>
      <c r="F215" s="175" t="s">
        <v>348</v>
      </c>
      <c r="G215" s="176" t="s">
        <v>349</v>
      </c>
      <c r="H215" s="177">
        <v>5</v>
      </c>
      <c r="I215" s="178">
        <v>2154.56</v>
      </c>
      <c r="J215" s="178">
        <f>ROUND(I215*H215,2)</f>
        <v>10772.8</v>
      </c>
      <c r="K215" s="175" t="s">
        <v>140</v>
      </c>
      <c r="L215" s="35"/>
      <c r="M215" s="179" t="s">
        <v>1</v>
      </c>
      <c r="N215" s="180" t="s">
        <v>40</v>
      </c>
      <c r="O215" s="181">
        <v>3.8170000000000002</v>
      </c>
      <c r="P215" s="181">
        <f>O215*H215</f>
        <v>19.085000000000001</v>
      </c>
      <c r="Q215" s="181">
        <v>0.42080000000000001</v>
      </c>
      <c r="R215" s="181">
        <f>Q215*H215</f>
        <v>2.1040000000000001</v>
      </c>
      <c r="S215" s="181">
        <v>0</v>
      </c>
      <c r="T215" s="182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83" t="s">
        <v>151</v>
      </c>
      <c r="AT215" s="183" t="s">
        <v>136</v>
      </c>
      <c r="AU215" s="183" t="s">
        <v>85</v>
      </c>
      <c r="AY215" s="16" t="s">
        <v>135</v>
      </c>
      <c r="BE215" s="184">
        <f>IF(N215="základní",J215,0)</f>
        <v>10772.8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6" t="s">
        <v>83</v>
      </c>
      <c r="BK215" s="184">
        <f>ROUND(I215*H215,2)</f>
        <v>10772.8</v>
      </c>
      <c r="BL215" s="16" t="s">
        <v>151</v>
      </c>
      <c r="BM215" s="183" t="s">
        <v>350</v>
      </c>
    </row>
    <row r="216" spans="1:65" s="2" customFormat="1" ht="19.5">
      <c r="A216" s="30"/>
      <c r="B216" s="31"/>
      <c r="C216" s="32"/>
      <c r="D216" s="185" t="s">
        <v>143</v>
      </c>
      <c r="E216" s="32"/>
      <c r="F216" s="186" t="s">
        <v>351</v>
      </c>
      <c r="G216" s="32"/>
      <c r="H216" s="32"/>
      <c r="I216" s="32"/>
      <c r="J216" s="32"/>
      <c r="K216" s="32"/>
      <c r="L216" s="35"/>
      <c r="M216" s="187"/>
      <c r="N216" s="188"/>
      <c r="O216" s="67"/>
      <c r="P216" s="67"/>
      <c r="Q216" s="67"/>
      <c r="R216" s="67"/>
      <c r="S216" s="67"/>
      <c r="T216" s="68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6" t="s">
        <v>143</v>
      </c>
      <c r="AU216" s="16" t="s">
        <v>85</v>
      </c>
    </row>
    <row r="217" spans="1:65" s="13" customFormat="1" ht="11.25">
      <c r="B217" s="201"/>
      <c r="C217" s="202"/>
      <c r="D217" s="185" t="s">
        <v>192</v>
      </c>
      <c r="E217" s="203" t="s">
        <v>1</v>
      </c>
      <c r="F217" s="204" t="s">
        <v>134</v>
      </c>
      <c r="G217" s="202"/>
      <c r="H217" s="205">
        <v>5</v>
      </c>
      <c r="I217" s="202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192</v>
      </c>
      <c r="AU217" s="210" t="s">
        <v>85</v>
      </c>
      <c r="AV217" s="13" t="s">
        <v>85</v>
      </c>
      <c r="AW217" s="13" t="s">
        <v>32</v>
      </c>
      <c r="AX217" s="13" t="s">
        <v>83</v>
      </c>
      <c r="AY217" s="210" t="s">
        <v>135</v>
      </c>
    </row>
    <row r="218" spans="1:65" s="2" customFormat="1" ht="24.2" customHeight="1">
      <c r="A218" s="30"/>
      <c r="B218" s="31"/>
      <c r="C218" s="173" t="s">
        <v>352</v>
      </c>
      <c r="D218" s="173" t="s">
        <v>136</v>
      </c>
      <c r="E218" s="174" t="s">
        <v>353</v>
      </c>
      <c r="F218" s="175" t="s">
        <v>354</v>
      </c>
      <c r="G218" s="176" t="s">
        <v>349</v>
      </c>
      <c r="H218" s="177">
        <v>2</v>
      </c>
      <c r="I218" s="178">
        <v>1617.02</v>
      </c>
      <c r="J218" s="178">
        <f>ROUND(I218*H218,2)</f>
        <v>3234.04</v>
      </c>
      <c r="K218" s="175" t="s">
        <v>140</v>
      </c>
      <c r="L218" s="35"/>
      <c r="M218" s="179" t="s">
        <v>1</v>
      </c>
      <c r="N218" s="180" t="s">
        <v>40</v>
      </c>
      <c r="O218" s="181">
        <v>2.6579999999999999</v>
      </c>
      <c r="P218" s="181">
        <f>O218*H218</f>
        <v>5.3159999999999998</v>
      </c>
      <c r="Q218" s="181">
        <v>0.32973999999999998</v>
      </c>
      <c r="R218" s="181">
        <f>Q218*H218</f>
        <v>0.65947999999999996</v>
      </c>
      <c r="S218" s="181">
        <v>0</v>
      </c>
      <c r="T218" s="182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83" t="s">
        <v>151</v>
      </c>
      <c r="AT218" s="183" t="s">
        <v>136</v>
      </c>
      <c r="AU218" s="183" t="s">
        <v>85</v>
      </c>
      <c r="AY218" s="16" t="s">
        <v>135</v>
      </c>
      <c r="BE218" s="184">
        <f>IF(N218="základní",J218,0)</f>
        <v>3234.04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83</v>
      </c>
      <c r="BK218" s="184">
        <f>ROUND(I218*H218,2)</f>
        <v>3234.04</v>
      </c>
      <c r="BL218" s="16" t="s">
        <v>151</v>
      </c>
      <c r="BM218" s="183" t="s">
        <v>355</v>
      </c>
    </row>
    <row r="219" spans="1:65" s="2" customFormat="1" ht="19.5">
      <c r="A219" s="30"/>
      <c r="B219" s="31"/>
      <c r="C219" s="32"/>
      <c r="D219" s="185" t="s">
        <v>143</v>
      </c>
      <c r="E219" s="32"/>
      <c r="F219" s="186" t="s">
        <v>356</v>
      </c>
      <c r="G219" s="32"/>
      <c r="H219" s="32"/>
      <c r="I219" s="32"/>
      <c r="J219" s="32"/>
      <c r="K219" s="32"/>
      <c r="L219" s="35"/>
      <c r="M219" s="187"/>
      <c r="N219" s="188"/>
      <c r="O219" s="67"/>
      <c r="P219" s="67"/>
      <c r="Q219" s="67"/>
      <c r="R219" s="67"/>
      <c r="S219" s="67"/>
      <c r="T219" s="68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6" t="s">
        <v>143</v>
      </c>
      <c r="AU219" s="16" t="s">
        <v>85</v>
      </c>
    </row>
    <row r="220" spans="1:65" s="13" customFormat="1" ht="11.25">
      <c r="B220" s="201"/>
      <c r="C220" s="202"/>
      <c r="D220" s="185" t="s">
        <v>192</v>
      </c>
      <c r="E220" s="203" t="s">
        <v>1</v>
      </c>
      <c r="F220" s="204" t="s">
        <v>85</v>
      </c>
      <c r="G220" s="202"/>
      <c r="H220" s="205">
        <v>2</v>
      </c>
      <c r="I220" s="202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192</v>
      </c>
      <c r="AU220" s="210" t="s">
        <v>85</v>
      </c>
      <c r="AV220" s="13" t="s">
        <v>85</v>
      </c>
      <c r="AW220" s="13" t="s">
        <v>32</v>
      </c>
      <c r="AX220" s="13" t="s">
        <v>83</v>
      </c>
      <c r="AY220" s="210" t="s">
        <v>135</v>
      </c>
    </row>
    <row r="221" spans="1:65" s="2" customFormat="1" ht="33" customHeight="1">
      <c r="A221" s="30"/>
      <c r="B221" s="31"/>
      <c r="C221" s="173" t="s">
        <v>357</v>
      </c>
      <c r="D221" s="173" t="s">
        <v>136</v>
      </c>
      <c r="E221" s="174" t="s">
        <v>358</v>
      </c>
      <c r="F221" s="175" t="s">
        <v>359</v>
      </c>
      <c r="G221" s="176" t="s">
        <v>349</v>
      </c>
      <c r="H221" s="177">
        <v>4</v>
      </c>
      <c r="I221" s="178">
        <v>1204.25</v>
      </c>
      <c r="J221" s="178">
        <f>ROUND(I221*H221,2)</f>
        <v>4817</v>
      </c>
      <c r="K221" s="175" t="s">
        <v>140</v>
      </c>
      <c r="L221" s="35"/>
      <c r="M221" s="179" t="s">
        <v>1</v>
      </c>
      <c r="N221" s="180" t="s">
        <v>40</v>
      </c>
      <c r="O221" s="181">
        <v>1.5509999999999999</v>
      </c>
      <c r="P221" s="181">
        <f>O221*H221</f>
        <v>6.2039999999999997</v>
      </c>
      <c r="Q221" s="181">
        <v>0.31108000000000002</v>
      </c>
      <c r="R221" s="181">
        <f>Q221*H221</f>
        <v>1.2443200000000001</v>
      </c>
      <c r="S221" s="181">
        <v>0</v>
      </c>
      <c r="T221" s="182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83" t="s">
        <v>151</v>
      </c>
      <c r="AT221" s="183" t="s">
        <v>136</v>
      </c>
      <c r="AU221" s="183" t="s">
        <v>85</v>
      </c>
      <c r="AY221" s="16" t="s">
        <v>135</v>
      </c>
      <c r="BE221" s="184">
        <f>IF(N221="základní",J221,0)</f>
        <v>4817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6" t="s">
        <v>83</v>
      </c>
      <c r="BK221" s="184">
        <f>ROUND(I221*H221,2)</f>
        <v>4817</v>
      </c>
      <c r="BL221" s="16" t="s">
        <v>151</v>
      </c>
      <c r="BM221" s="183" t="s">
        <v>360</v>
      </c>
    </row>
    <row r="222" spans="1:65" s="2" customFormat="1" ht="19.5">
      <c r="A222" s="30"/>
      <c r="B222" s="31"/>
      <c r="C222" s="32"/>
      <c r="D222" s="185" t="s">
        <v>143</v>
      </c>
      <c r="E222" s="32"/>
      <c r="F222" s="186" t="s">
        <v>361</v>
      </c>
      <c r="G222" s="32"/>
      <c r="H222" s="32"/>
      <c r="I222" s="32"/>
      <c r="J222" s="32"/>
      <c r="K222" s="32"/>
      <c r="L222" s="35"/>
      <c r="M222" s="187"/>
      <c r="N222" s="188"/>
      <c r="O222" s="67"/>
      <c r="P222" s="67"/>
      <c r="Q222" s="67"/>
      <c r="R222" s="67"/>
      <c r="S222" s="67"/>
      <c r="T222" s="68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6" t="s">
        <v>143</v>
      </c>
      <c r="AU222" s="16" t="s">
        <v>85</v>
      </c>
    </row>
    <row r="223" spans="1:65" s="13" customFormat="1" ht="11.25">
      <c r="B223" s="201"/>
      <c r="C223" s="202"/>
      <c r="D223" s="185" t="s">
        <v>192</v>
      </c>
      <c r="E223" s="203" t="s">
        <v>1</v>
      </c>
      <c r="F223" s="204" t="s">
        <v>151</v>
      </c>
      <c r="G223" s="202"/>
      <c r="H223" s="205">
        <v>4</v>
      </c>
      <c r="I223" s="202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192</v>
      </c>
      <c r="AU223" s="210" t="s">
        <v>85</v>
      </c>
      <c r="AV223" s="13" t="s">
        <v>85</v>
      </c>
      <c r="AW223" s="13" t="s">
        <v>32</v>
      </c>
      <c r="AX223" s="13" t="s">
        <v>83</v>
      </c>
      <c r="AY223" s="210" t="s">
        <v>135</v>
      </c>
    </row>
    <row r="224" spans="1:65" s="2" customFormat="1" ht="33" customHeight="1">
      <c r="A224" s="30"/>
      <c r="B224" s="31"/>
      <c r="C224" s="173" t="s">
        <v>362</v>
      </c>
      <c r="D224" s="173" t="s">
        <v>136</v>
      </c>
      <c r="E224" s="174" t="s">
        <v>363</v>
      </c>
      <c r="F224" s="175" t="s">
        <v>364</v>
      </c>
      <c r="G224" s="176" t="s">
        <v>349</v>
      </c>
      <c r="H224" s="177">
        <v>3</v>
      </c>
      <c r="I224" s="178">
        <v>1111.9000000000001</v>
      </c>
      <c r="J224" s="178">
        <f>ROUND(I224*H224,2)</f>
        <v>3335.7</v>
      </c>
      <c r="K224" s="175" t="s">
        <v>140</v>
      </c>
      <c r="L224" s="35"/>
      <c r="M224" s="179" t="s">
        <v>1</v>
      </c>
      <c r="N224" s="180" t="s">
        <v>40</v>
      </c>
      <c r="O224" s="181">
        <v>1.5509999999999999</v>
      </c>
      <c r="P224" s="181">
        <f>O224*H224</f>
        <v>4.6529999999999996</v>
      </c>
      <c r="Q224" s="181">
        <v>0.26469999999999999</v>
      </c>
      <c r="R224" s="181">
        <f>Q224*H224</f>
        <v>0.79410000000000003</v>
      </c>
      <c r="S224" s="181">
        <v>0</v>
      </c>
      <c r="T224" s="182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3" t="s">
        <v>151</v>
      </c>
      <c r="AT224" s="183" t="s">
        <v>136</v>
      </c>
      <c r="AU224" s="183" t="s">
        <v>85</v>
      </c>
      <c r="AY224" s="16" t="s">
        <v>135</v>
      </c>
      <c r="BE224" s="184">
        <f>IF(N224="základní",J224,0)</f>
        <v>3335.7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6" t="s">
        <v>83</v>
      </c>
      <c r="BK224" s="184">
        <f>ROUND(I224*H224,2)</f>
        <v>3335.7</v>
      </c>
      <c r="BL224" s="16" t="s">
        <v>151</v>
      </c>
      <c r="BM224" s="183" t="s">
        <v>365</v>
      </c>
    </row>
    <row r="225" spans="1:65" s="2" customFormat="1" ht="19.5">
      <c r="A225" s="30"/>
      <c r="B225" s="31"/>
      <c r="C225" s="32"/>
      <c r="D225" s="185" t="s">
        <v>143</v>
      </c>
      <c r="E225" s="32"/>
      <c r="F225" s="186" t="s">
        <v>366</v>
      </c>
      <c r="G225" s="32"/>
      <c r="H225" s="32"/>
      <c r="I225" s="32"/>
      <c r="J225" s="32"/>
      <c r="K225" s="32"/>
      <c r="L225" s="35"/>
      <c r="M225" s="187"/>
      <c r="N225" s="188"/>
      <c r="O225" s="67"/>
      <c r="P225" s="67"/>
      <c r="Q225" s="67"/>
      <c r="R225" s="67"/>
      <c r="S225" s="67"/>
      <c r="T225" s="68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6" t="s">
        <v>143</v>
      </c>
      <c r="AU225" s="16" t="s">
        <v>85</v>
      </c>
    </row>
    <row r="226" spans="1:65" s="13" customFormat="1" ht="11.25">
      <c r="B226" s="201"/>
      <c r="C226" s="202"/>
      <c r="D226" s="185" t="s">
        <v>192</v>
      </c>
      <c r="E226" s="203" t="s">
        <v>1</v>
      </c>
      <c r="F226" s="204" t="s">
        <v>147</v>
      </c>
      <c r="G226" s="202"/>
      <c r="H226" s="205">
        <v>3</v>
      </c>
      <c r="I226" s="202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192</v>
      </c>
      <c r="AU226" s="210" t="s">
        <v>85</v>
      </c>
      <c r="AV226" s="13" t="s">
        <v>85</v>
      </c>
      <c r="AW226" s="13" t="s">
        <v>32</v>
      </c>
      <c r="AX226" s="13" t="s">
        <v>83</v>
      </c>
      <c r="AY226" s="210" t="s">
        <v>135</v>
      </c>
    </row>
    <row r="227" spans="1:65" s="11" customFormat="1" ht="22.9" customHeight="1">
      <c r="B227" s="160"/>
      <c r="C227" s="161"/>
      <c r="D227" s="162" t="s">
        <v>74</v>
      </c>
      <c r="E227" s="199" t="s">
        <v>170</v>
      </c>
      <c r="F227" s="199" t="s">
        <v>367</v>
      </c>
      <c r="G227" s="161"/>
      <c r="H227" s="161"/>
      <c r="I227" s="161"/>
      <c r="J227" s="200">
        <f>BK227</f>
        <v>96632.080000000016</v>
      </c>
      <c r="K227" s="161"/>
      <c r="L227" s="165"/>
      <c r="M227" s="166"/>
      <c r="N227" s="167"/>
      <c r="O227" s="167"/>
      <c r="P227" s="168">
        <f>SUM(P228:P251)</f>
        <v>109.36</v>
      </c>
      <c r="Q227" s="167"/>
      <c r="R227" s="168">
        <f>SUM(R228:R251)</f>
        <v>30.804834785000001</v>
      </c>
      <c r="S227" s="167"/>
      <c r="T227" s="169">
        <f>SUM(T228:T251)</f>
        <v>50</v>
      </c>
      <c r="AR227" s="170" t="s">
        <v>83</v>
      </c>
      <c r="AT227" s="171" t="s">
        <v>74</v>
      </c>
      <c r="AU227" s="171" t="s">
        <v>83</v>
      </c>
      <c r="AY227" s="170" t="s">
        <v>135</v>
      </c>
      <c r="BK227" s="172">
        <f>SUM(BK228:BK251)</f>
        <v>96632.080000000016</v>
      </c>
    </row>
    <row r="228" spans="1:65" s="2" customFormat="1" ht="24.2" customHeight="1">
      <c r="A228" s="30"/>
      <c r="B228" s="31"/>
      <c r="C228" s="173" t="s">
        <v>368</v>
      </c>
      <c r="D228" s="173" t="s">
        <v>136</v>
      </c>
      <c r="E228" s="174" t="s">
        <v>369</v>
      </c>
      <c r="F228" s="175" t="s">
        <v>370</v>
      </c>
      <c r="G228" s="176" t="s">
        <v>371</v>
      </c>
      <c r="H228" s="177">
        <v>10</v>
      </c>
      <c r="I228" s="178">
        <v>594.78</v>
      </c>
      <c r="J228" s="178">
        <f>ROUND(I228*H228,2)</f>
        <v>5947.8</v>
      </c>
      <c r="K228" s="175" t="s">
        <v>140</v>
      </c>
      <c r="L228" s="35"/>
      <c r="M228" s="179" t="s">
        <v>1</v>
      </c>
      <c r="N228" s="180" t="s">
        <v>40</v>
      </c>
      <c r="O228" s="181">
        <v>1</v>
      </c>
      <c r="P228" s="181">
        <f>O228*H228</f>
        <v>10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83" t="s">
        <v>372</v>
      </c>
      <c r="AT228" s="183" t="s">
        <v>136</v>
      </c>
      <c r="AU228" s="183" t="s">
        <v>85</v>
      </c>
      <c r="AY228" s="16" t="s">
        <v>135</v>
      </c>
      <c r="BE228" s="184">
        <f>IF(N228="základní",J228,0)</f>
        <v>5947.8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6" t="s">
        <v>83</v>
      </c>
      <c r="BK228" s="184">
        <f>ROUND(I228*H228,2)</f>
        <v>5947.8</v>
      </c>
      <c r="BL228" s="16" t="s">
        <v>372</v>
      </c>
      <c r="BM228" s="183" t="s">
        <v>373</v>
      </c>
    </row>
    <row r="229" spans="1:65" s="2" customFormat="1" ht="19.5">
      <c r="A229" s="30"/>
      <c r="B229" s="31"/>
      <c r="C229" s="32"/>
      <c r="D229" s="185" t="s">
        <v>143</v>
      </c>
      <c r="E229" s="32"/>
      <c r="F229" s="186" t="s">
        <v>374</v>
      </c>
      <c r="G229" s="32"/>
      <c r="H229" s="32"/>
      <c r="I229" s="32"/>
      <c r="J229" s="32"/>
      <c r="K229" s="32"/>
      <c r="L229" s="35"/>
      <c r="M229" s="187"/>
      <c r="N229" s="188"/>
      <c r="O229" s="67"/>
      <c r="P229" s="67"/>
      <c r="Q229" s="67"/>
      <c r="R229" s="67"/>
      <c r="S229" s="67"/>
      <c r="T229" s="68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6" t="s">
        <v>143</v>
      </c>
      <c r="AU229" s="16" t="s">
        <v>85</v>
      </c>
    </row>
    <row r="230" spans="1:65" s="13" customFormat="1" ht="11.25">
      <c r="B230" s="201"/>
      <c r="C230" s="202"/>
      <c r="D230" s="185" t="s">
        <v>192</v>
      </c>
      <c r="E230" s="203" t="s">
        <v>1</v>
      </c>
      <c r="F230" s="204" t="s">
        <v>239</v>
      </c>
      <c r="G230" s="202"/>
      <c r="H230" s="205">
        <v>10</v>
      </c>
      <c r="I230" s="202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192</v>
      </c>
      <c r="AU230" s="210" t="s">
        <v>85</v>
      </c>
      <c r="AV230" s="13" t="s">
        <v>85</v>
      </c>
      <c r="AW230" s="13" t="s">
        <v>32</v>
      </c>
      <c r="AX230" s="13" t="s">
        <v>83</v>
      </c>
      <c r="AY230" s="210" t="s">
        <v>135</v>
      </c>
    </row>
    <row r="231" spans="1:65" s="2" customFormat="1" ht="33" customHeight="1">
      <c r="A231" s="30"/>
      <c r="B231" s="31"/>
      <c r="C231" s="173" t="s">
        <v>375</v>
      </c>
      <c r="D231" s="173" t="s">
        <v>136</v>
      </c>
      <c r="E231" s="174" t="s">
        <v>376</v>
      </c>
      <c r="F231" s="175" t="s">
        <v>377</v>
      </c>
      <c r="G231" s="176" t="s">
        <v>198</v>
      </c>
      <c r="H231" s="177">
        <v>133</v>
      </c>
      <c r="I231" s="178">
        <v>277.44</v>
      </c>
      <c r="J231" s="178">
        <f>ROUND(I231*H231,2)</f>
        <v>36899.519999999997</v>
      </c>
      <c r="K231" s="175" t="s">
        <v>140</v>
      </c>
      <c r="L231" s="35"/>
      <c r="M231" s="179" t="s">
        <v>1</v>
      </c>
      <c r="N231" s="180" t="s">
        <v>40</v>
      </c>
      <c r="O231" s="181">
        <v>0.26800000000000002</v>
      </c>
      <c r="P231" s="181">
        <f>O231*H231</f>
        <v>35.644000000000005</v>
      </c>
      <c r="Q231" s="181">
        <v>0.15539952000000001</v>
      </c>
      <c r="R231" s="181">
        <f>Q231*H231</f>
        <v>20.668136160000003</v>
      </c>
      <c r="S231" s="181">
        <v>0</v>
      </c>
      <c r="T231" s="182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83" t="s">
        <v>151</v>
      </c>
      <c r="AT231" s="183" t="s">
        <v>136</v>
      </c>
      <c r="AU231" s="183" t="s">
        <v>85</v>
      </c>
      <c r="AY231" s="16" t="s">
        <v>135</v>
      </c>
      <c r="BE231" s="184">
        <f>IF(N231="základní",J231,0)</f>
        <v>36899.519999999997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83</v>
      </c>
      <c r="BK231" s="184">
        <f>ROUND(I231*H231,2)</f>
        <v>36899.519999999997</v>
      </c>
      <c r="BL231" s="16" t="s">
        <v>151</v>
      </c>
      <c r="BM231" s="183" t="s">
        <v>378</v>
      </c>
    </row>
    <row r="232" spans="1:65" s="2" customFormat="1" ht="29.25">
      <c r="A232" s="30"/>
      <c r="B232" s="31"/>
      <c r="C232" s="32"/>
      <c r="D232" s="185" t="s">
        <v>143</v>
      </c>
      <c r="E232" s="32"/>
      <c r="F232" s="186" t="s">
        <v>379</v>
      </c>
      <c r="G232" s="32"/>
      <c r="H232" s="32"/>
      <c r="I232" s="32"/>
      <c r="J232" s="32"/>
      <c r="K232" s="32"/>
      <c r="L232" s="35"/>
      <c r="M232" s="187"/>
      <c r="N232" s="188"/>
      <c r="O232" s="67"/>
      <c r="P232" s="67"/>
      <c r="Q232" s="67"/>
      <c r="R232" s="67"/>
      <c r="S232" s="67"/>
      <c r="T232" s="68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6" t="s">
        <v>143</v>
      </c>
      <c r="AU232" s="16" t="s">
        <v>85</v>
      </c>
    </row>
    <row r="233" spans="1:65" s="13" customFormat="1" ht="11.25">
      <c r="B233" s="201"/>
      <c r="C233" s="202"/>
      <c r="D233" s="185" t="s">
        <v>192</v>
      </c>
      <c r="E233" s="203" t="s">
        <v>1</v>
      </c>
      <c r="F233" s="204" t="s">
        <v>380</v>
      </c>
      <c r="G233" s="202"/>
      <c r="H233" s="205">
        <v>133</v>
      </c>
      <c r="I233" s="202"/>
      <c r="J233" s="202"/>
      <c r="K233" s="202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192</v>
      </c>
      <c r="AU233" s="210" t="s">
        <v>85</v>
      </c>
      <c r="AV233" s="13" t="s">
        <v>85</v>
      </c>
      <c r="AW233" s="13" t="s">
        <v>32</v>
      </c>
      <c r="AX233" s="13" t="s">
        <v>83</v>
      </c>
      <c r="AY233" s="210" t="s">
        <v>135</v>
      </c>
    </row>
    <row r="234" spans="1:65" s="2" customFormat="1" ht="24.2" customHeight="1">
      <c r="A234" s="30"/>
      <c r="B234" s="31"/>
      <c r="C234" s="221" t="s">
        <v>381</v>
      </c>
      <c r="D234" s="221" t="s">
        <v>295</v>
      </c>
      <c r="E234" s="222" t="s">
        <v>382</v>
      </c>
      <c r="F234" s="223" t="s">
        <v>383</v>
      </c>
      <c r="G234" s="224" t="s">
        <v>349</v>
      </c>
      <c r="H234" s="225">
        <v>139.65</v>
      </c>
      <c r="I234" s="226">
        <v>171</v>
      </c>
      <c r="J234" s="226">
        <f>ROUND(I234*H234,2)</f>
        <v>23880.15</v>
      </c>
      <c r="K234" s="223" t="s">
        <v>253</v>
      </c>
      <c r="L234" s="227"/>
      <c r="M234" s="228" t="s">
        <v>1</v>
      </c>
      <c r="N234" s="229" t="s">
        <v>40</v>
      </c>
      <c r="O234" s="181">
        <v>0</v>
      </c>
      <c r="P234" s="181">
        <f>O234*H234</f>
        <v>0</v>
      </c>
      <c r="Q234" s="181">
        <v>4.5999999999999999E-2</v>
      </c>
      <c r="R234" s="181">
        <f>Q234*H234</f>
        <v>6.4238999999999997</v>
      </c>
      <c r="S234" s="181">
        <v>0</v>
      </c>
      <c r="T234" s="182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83" t="s">
        <v>166</v>
      </c>
      <c r="AT234" s="183" t="s">
        <v>295</v>
      </c>
      <c r="AU234" s="183" t="s">
        <v>85</v>
      </c>
      <c r="AY234" s="16" t="s">
        <v>135</v>
      </c>
      <c r="BE234" s="184">
        <f>IF(N234="základní",J234,0)</f>
        <v>23880.15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83</v>
      </c>
      <c r="BK234" s="184">
        <f>ROUND(I234*H234,2)</f>
        <v>23880.15</v>
      </c>
      <c r="BL234" s="16" t="s">
        <v>151</v>
      </c>
      <c r="BM234" s="183" t="s">
        <v>384</v>
      </c>
    </row>
    <row r="235" spans="1:65" s="2" customFormat="1" ht="11.25">
      <c r="A235" s="30"/>
      <c r="B235" s="31"/>
      <c r="C235" s="32"/>
      <c r="D235" s="185" t="s">
        <v>143</v>
      </c>
      <c r="E235" s="32"/>
      <c r="F235" s="186" t="s">
        <v>385</v>
      </c>
      <c r="G235" s="32"/>
      <c r="H235" s="32"/>
      <c r="I235" s="32"/>
      <c r="J235" s="32"/>
      <c r="K235" s="32"/>
      <c r="L235" s="35"/>
      <c r="M235" s="187"/>
      <c r="N235" s="188"/>
      <c r="O235" s="67"/>
      <c r="P235" s="67"/>
      <c r="Q235" s="67"/>
      <c r="R235" s="67"/>
      <c r="S235" s="67"/>
      <c r="T235" s="68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6" t="s">
        <v>143</v>
      </c>
      <c r="AU235" s="16" t="s">
        <v>85</v>
      </c>
    </row>
    <row r="236" spans="1:65" s="13" customFormat="1" ht="11.25">
      <c r="B236" s="201"/>
      <c r="C236" s="202"/>
      <c r="D236" s="185" t="s">
        <v>192</v>
      </c>
      <c r="E236" s="203" t="s">
        <v>1</v>
      </c>
      <c r="F236" s="204" t="s">
        <v>386</v>
      </c>
      <c r="G236" s="202"/>
      <c r="H236" s="205">
        <v>139.65</v>
      </c>
      <c r="I236" s="202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192</v>
      </c>
      <c r="AU236" s="210" t="s">
        <v>85</v>
      </c>
      <c r="AV236" s="13" t="s">
        <v>85</v>
      </c>
      <c r="AW236" s="13" t="s">
        <v>32</v>
      </c>
      <c r="AX236" s="13" t="s">
        <v>83</v>
      </c>
      <c r="AY236" s="210" t="s">
        <v>135</v>
      </c>
    </row>
    <row r="237" spans="1:65" s="2" customFormat="1" ht="33" customHeight="1">
      <c r="A237" s="30"/>
      <c r="B237" s="31"/>
      <c r="C237" s="173" t="s">
        <v>387</v>
      </c>
      <c r="D237" s="173" t="s">
        <v>136</v>
      </c>
      <c r="E237" s="174" t="s">
        <v>388</v>
      </c>
      <c r="F237" s="175" t="s">
        <v>389</v>
      </c>
      <c r="G237" s="176" t="s">
        <v>198</v>
      </c>
      <c r="H237" s="177">
        <v>24</v>
      </c>
      <c r="I237" s="178">
        <v>237.26</v>
      </c>
      <c r="J237" s="178">
        <f>ROUND(I237*H237,2)</f>
        <v>5694.24</v>
      </c>
      <c r="K237" s="175" t="s">
        <v>140</v>
      </c>
      <c r="L237" s="35"/>
      <c r="M237" s="179" t="s">
        <v>1</v>
      </c>
      <c r="N237" s="180" t="s">
        <v>40</v>
      </c>
      <c r="O237" s="181">
        <v>0.23899999999999999</v>
      </c>
      <c r="P237" s="181">
        <f>O237*H237</f>
        <v>5.7359999999999998</v>
      </c>
      <c r="Q237" s="181">
        <v>0.12949959999999999</v>
      </c>
      <c r="R237" s="181">
        <f>Q237*H237</f>
        <v>3.1079903999999998</v>
      </c>
      <c r="S237" s="181">
        <v>0</v>
      </c>
      <c r="T237" s="182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83" t="s">
        <v>151</v>
      </c>
      <c r="AT237" s="183" t="s">
        <v>136</v>
      </c>
      <c r="AU237" s="183" t="s">
        <v>85</v>
      </c>
      <c r="AY237" s="16" t="s">
        <v>135</v>
      </c>
      <c r="BE237" s="184">
        <f>IF(N237="základní",J237,0)</f>
        <v>5694.24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6" t="s">
        <v>83</v>
      </c>
      <c r="BK237" s="184">
        <f>ROUND(I237*H237,2)</f>
        <v>5694.24</v>
      </c>
      <c r="BL237" s="16" t="s">
        <v>151</v>
      </c>
      <c r="BM237" s="183" t="s">
        <v>390</v>
      </c>
    </row>
    <row r="238" spans="1:65" s="2" customFormat="1" ht="29.25">
      <c r="A238" s="30"/>
      <c r="B238" s="31"/>
      <c r="C238" s="32"/>
      <c r="D238" s="185" t="s">
        <v>143</v>
      </c>
      <c r="E238" s="32"/>
      <c r="F238" s="186" t="s">
        <v>391</v>
      </c>
      <c r="G238" s="32"/>
      <c r="H238" s="32"/>
      <c r="I238" s="32"/>
      <c r="J238" s="32"/>
      <c r="K238" s="32"/>
      <c r="L238" s="35"/>
      <c r="M238" s="187"/>
      <c r="N238" s="188"/>
      <c r="O238" s="67"/>
      <c r="P238" s="67"/>
      <c r="Q238" s="67"/>
      <c r="R238" s="67"/>
      <c r="S238" s="67"/>
      <c r="T238" s="68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6" t="s">
        <v>143</v>
      </c>
      <c r="AU238" s="16" t="s">
        <v>85</v>
      </c>
    </row>
    <row r="239" spans="1:65" s="13" customFormat="1" ht="11.25">
      <c r="B239" s="201"/>
      <c r="C239" s="202"/>
      <c r="D239" s="185" t="s">
        <v>192</v>
      </c>
      <c r="E239" s="203" t="s">
        <v>1</v>
      </c>
      <c r="F239" s="204" t="s">
        <v>392</v>
      </c>
      <c r="G239" s="202"/>
      <c r="H239" s="205">
        <v>24</v>
      </c>
      <c r="I239" s="202"/>
      <c r="J239" s="202"/>
      <c r="K239" s="202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192</v>
      </c>
      <c r="AU239" s="210" t="s">
        <v>85</v>
      </c>
      <c r="AV239" s="13" t="s">
        <v>85</v>
      </c>
      <c r="AW239" s="13" t="s">
        <v>32</v>
      </c>
      <c r="AX239" s="13" t="s">
        <v>83</v>
      </c>
      <c r="AY239" s="210" t="s">
        <v>135</v>
      </c>
    </row>
    <row r="240" spans="1:65" s="2" customFormat="1" ht="24.2" customHeight="1">
      <c r="A240" s="30"/>
      <c r="B240" s="31"/>
      <c r="C240" s="221" t="s">
        <v>393</v>
      </c>
      <c r="D240" s="221" t="s">
        <v>295</v>
      </c>
      <c r="E240" s="222" t="s">
        <v>394</v>
      </c>
      <c r="F240" s="223" t="s">
        <v>395</v>
      </c>
      <c r="G240" s="224" t="s">
        <v>349</v>
      </c>
      <c r="H240" s="225">
        <v>25.2</v>
      </c>
      <c r="I240" s="226">
        <v>76.599999999999994</v>
      </c>
      <c r="J240" s="226">
        <f>ROUND(I240*H240,2)</f>
        <v>1930.32</v>
      </c>
      <c r="K240" s="223" t="s">
        <v>253</v>
      </c>
      <c r="L240" s="227"/>
      <c r="M240" s="228" t="s">
        <v>1</v>
      </c>
      <c r="N240" s="229" t="s">
        <v>40</v>
      </c>
      <c r="O240" s="181">
        <v>0</v>
      </c>
      <c r="P240" s="181">
        <f>O240*H240</f>
        <v>0</v>
      </c>
      <c r="Q240" s="181">
        <v>2.4E-2</v>
      </c>
      <c r="R240" s="181">
        <f>Q240*H240</f>
        <v>0.6048</v>
      </c>
      <c r="S240" s="181">
        <v>0</v>
      </c>
      <c r="T240" s="182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83" t="s">
        <v>166</v>
      </c>
      <c r="AT240" s="183" t="s">
        <v>295</v>
      </c>
      <c r="AU240" s="183" t="s">
        <v>85</v>
      </c>
      <c r="AY240" s="16" t="s">
        <v>135</v>
      </c>
      <c r="BE240" s="184">
        <f>IF(N240="základní",J240,0)</f>
        <v>1930.32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6" t="s">
        <v>83</v>
      </c>
      <c r="BK240" s="184">
        <f>ROUND(I240*H240,2)</f>
        <v>1930.32</v>
      </c>
      <c r="BL240" s="16" t="s">
        <v>151</v>
      </c>
      <c r="BM240" s="183" t="s">
        <v>396</v>
      </c>
    </row>
    <row r="241" spans="1:65" s="2" customFormat="1" ht="11.25">
      <c r="A241" s="30"/>
      <c r="B241" s="31"/>
      <c r="C241" s="32"/>
      <c r="D241" s="185" t="s">
        <v>143</v>
      </c>
      <c r="E241" s="32"/>
      <c r="F241" s="186" t="s">
        <v>397</v>
      </c>
      <c r="G241" s="32"/>
      <c r="H241" s="32"/>
      <c r="I241" s="32"/>
      <c r="J241" s="32"/>
      <c r="K241" s="32"/>
      <c r="L241" s="35"/>
      <c r="M241" s="187"/>
      <c r="N241" s="188"/>
      <c r="O241" s="67"/>
      <c r="P241" s="67"/>
      <c r="Q241" s="67"/>
      <c r="R241" s="67"/>
      <c r="S241" s="67"/>
      <c r="T241" s="68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6" t="s">
        <v>143</v>
      </c>
      <c r="AU241" s="16" t="s">
        <v>85</v>
      </c>
    </row>
    <row r="242" spans="1:65" s="13" customFormat="1" ht="11.25">
      <c r="B242" s="201"/>
      <c r="C242" s="202"/>
      <c r="D242" s="185" t="s">
        <v>192</v>
      </c>
      <c r="E242" s="203" t="s">
        <v>1</v>
      </c>
      <c r="F242" s="204" t="s">
        <v>398</v>
      </c>
      <c r="G242" s="202"/>
      <c r="H242" s="205">
        <v>25.2</v>
      </c>
      <c r="I242" s="202"/>
      <c r="J242" s="202"/>
      <c r="K242" s="202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192</v>
      </c>
      <c r="AU242" s="210" t="s">
        <v>85</v>
      </c>
      <c r="AV242" s="13" t="s">
        <v>85</v>
      </c>
      <c r="AW242" s="13" t="s">
        <v>32</v>
      </c>
      <c r="AX242" s="13" t="s">
        <v>83</v>
      </c>
      <c r="AY242" s="210" t="s">
        <v>135</v>
      </c>
    </row>
    <row r="243" spans="1:65" s="2" customFormat="1" ht="24.2" customHeight="1">
      <c r="A243" s="30"/>
      <c r="B243" s="31"/>
      <c r="C243" s="173" t="s">
        <v>399</v>
      </c>
      <c r="D243" s="173" t="s">
        <v>136</v>
      </c>
      <c r="E243" s="174" t="s">
        <v>400</v>
      </c>
      <c r="F243" s="175" t="s">
        <v>401</v>
      </c>
      <c r="G243" s="176" t="s">
        <v>198</v>
      </c>
      <c r="H243" s="177">
        <v>5</v>
      </c>
      <c r="I243" s="178">
        <v>92.01</v>
      </c>
      <c r="J243" s="178">
        <f>ROUND(I243*H243,2)</f>
        <v>460.05</v>
      </c>
      <c r="K243" s="175" t="s">
        <v>140</v>
      </c>
      <c r="L243" s="35"/>
      <c r="M243" s="179" t="s">
        <v>1</v>
      </c>
      <c r="N243" s="180" t="s">
        <v>40</v>
      </c>
      <c r="O243" s="181">
        <v>0.19600000000000001</v>
      </c>
      <c r="P243" s="181">
        <f>O243*H243</f>
        <v>0.98</v>
      </c>
      <c r="Q243" s="181">
        <v>1.6449999999999999E-6</v>
      </c>
      <c r="R243" s="181">
        <f>Q243*H243</f>
        <v>8.225E-6</v>
      </c>
      <c r="S243" s="181">
        <v>0</v>
      </c>
      <c r="T243" s="182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83" t="s">
        <v>151</v>
      </c>
      <c r="AT243" s="183" t="s">
        <v>136</v>
      </c>
      <c r="AU243" s="183" t="s">
        <v>85</v>
      </c>
      <c r="AY243" s="16" t="s">
        <v>135</v>
      </c>
      <c r="BE243" s="184">
        <f>IF(N243="základní",J243,0)</f>
        <v>460.05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6" t="s">
        <v>83</v>
      </c>
      <c r="BK243" s="184">
        <f>ROUND(I243*H243,2)</f>
        <v>460.05</v>
      </c>
      <c r="BL243" s="16" t="s">
        <v>151</v>
      </c>
      <c r="BM243" s="183" t="s">
        <v>402</v>
      </c>
    </row>
    <row r="244" spans="1:65" s="2" customFormat="1" ht="19.5">
      <c r="A244" s="30"/>
      <c r="B244" s="31"/>
      <c r="C244" s="32"/>
      <c r="D244" s="185" t="s">
        <v>143</v>
      </c>
      <c r="E244" s="32"/>
      <c r="F244" s="186" t="s">
        <v>403</v>
      </c>
      <c r="G244" s="32"/>
      <c r="H244" s="32"/>
      <c r="I244" s="32"/>
      <c r="J244" s="32"/>
      <c r="K244" s="32"/>
      <c r="L244" s="35"/>
      <c r="M244" s="187"/>
      <c r="N244" s="188"/>
      <c r="O244" s="67"/>
      <c r="P244" s="67"/>
      <c r="Q244" s="67"/>
      <c r="R244" s="67"/>
      <c r="S244" s="67"/>
      <c r="T244" s="68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6" t="s">
        <v>143</v>
      </c>
      <c r="AU244" s="16" t="s">
        <v>85</v>
      </c>
    </row>
    <row r="245" spans="1:65" s="13" customFormat="1" ht="11.25">
      <c r="B245" s="201"/>
      <c r="C245" s="202"/>
      <c r="D245" s="185" t="s">
        <v>192</v>
      </c>
      <c r="E245" s="203" t="s">
        <v>1</v>
      </c>
      <c r="F245" s="204" t="s">
        <v>134</v>
      </c>
      <c r="G245" s="202"/>
      <c r="H245" s="205">
        <v>5</v>
      </c>
      <c r="I245" s="202"/>
      <c r="J245" s="202"/>
      <c r="K245" s="202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192</v>
      </c>
      <c r="AU245" s="210" t="s">
        <v>85</v>
      </c>
      <c r="AV245" s="13" t="s">
        <v>85</v>
      </c>
      <c r="AW245" s="13" t="s">
        <v>32</v>
      </c>
      <c r="AX245" s="13" t="s">
        <v>83</v>
      </c>
      <c r="AY245" s="210" t="s">
        <v>135</v>
      </c>
    </row>
    <row r="246" spans="1:65" s="2" customFormat="1" ht="16.5" customHeight="1">
      <c r="A246" s="30"/>
      <c r="B246" s="31"/>
      <c r="C246" s="173" t="s">
        <v>404</v>
      </c>
      <c r="D246" s="173" t="s">
        <v>136</v>
      </c>
      <c r="E246" s="174" t="s">
        <v>405</v>
      </c>
      <c r="F246" s="175" t="s">
        <v>406</v>
      </c>
      <c r="G246" s="176" t="s">
        <v>189</v>
      </c>
      <c r="H246" s="177">
        <v>1000</v>
      </c>
      <c r="I246" s="178">
        <v>6.88</v>
      </c>
      <c r="J246" s="178">
        <f>ROUND(I246*H246,2)</f>
        <v>6880</v>
      </c>
      <c r="K246" s="175" t="s">
        <v>140</v>
      </c>
      <c r="L246" s="35"/>
      <c r="M246" s="179" t="s">
        <v>1</v>
      </c>
      <c r="N246" s="180" t="s">
        <v>40</v>
      </c>
      <c r="O246" s="181">
        <v>1.2999999999999999E-2</v>
      </c>
      <c r="P246" s="181">
        <f>O246*H246</f>
        <v>13</v>
      </c>
      <c r="Q246" s="181">
        <v>0</v>
      </c>
      <c r="R246" s="181">
        <f>Q246*H246</f>
        <v>0</v>
      </c>
      <c r="S246" s="181">
        <v>0.01</v>
      </c>
      <c r="T246" s="182">
        <f>S246*H246</f>
        <v>10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83" t="s">
        <v>151</v>
      </c>
      <c r="AT246" s="183" t="s">
        <v>136</v>
      </c>
      <c r="AU246" s="183" t="s">
        <v>85</v>
      </c>
      <c r="AY246" s="16" t="s">
        <v>135</v>
      </c>
      <c r="BE246" s="184">
        <f>IF(N246="základní",J246,0)</f>
        <v>6880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6" t="s">
        <v>83</v>
      </c>
      <c r="BK246" s="184">
        <f>ROUND(I246*H246,2)</f>
        <v>6880</v>
      </c>
      <c r="BL246" s="16" t="s">
        <v>151</v>
      </c>
      <c r="BM246" s="183" t="s">
        <v>407</v>
      </c>
    </row>
    <row r="247" spans="1:65" s="2" customFormat="1" ht="19.5">
      <c r="A247" s="30"/>
      <c r="B247" s="31"/>
      <c r="C247" s="32"/>
      <c r="D247" s="185" t="s">
        <v>143</v>
      </c>
      <c r="E247" s="32"/>
      <c r="F247" s="186" t="s">
        <v>408</v>
      </c>
      <c r="G247" s="32"/>
      <c r="H247" s="32"/>
      <c r="I247" s="32"/>
      <c r="J247" s="32"/>
      <c r="K247" s="32"/>
      <c r="L247" s="35"/>
      <c r="M247" s="187"/>
      <c r="N247" s="188"/>
      <c r="O247" s="67"/>
      <c r="P247" s="67"/>
      <c r="Q247" s="67"/>
      <c r="R247" s="67"/>
      <c r="S247" s="67"/>
      <c r="T247" s="68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T247" s="16" t="s">
        <v>143</v>
      </c>
      <c r="AU247" s="16" t="s">
        <v>85</v>
      </c>
    </row>
    <row r="248" spans="1:65" s="13" customFormat="1" ht="11.25">
      <c r="B248" s="201"/>
      <c r="C248" s="202"/>
      <c r="D248" s="185" t="s">
        <v>192</v>
      </c>
      <c r="E248" s="203" t="s">
        <v>1</v>
      </c>
      <c r="F248" s="204" t="s">
        <v>409</v>
      </c>
      <c r="G248" s="202"/>
      <c r="H248" s="205">
        <v>1000</v>
      </c>
      <c r="I248" s="202"/>
      <c r="J248" s="202"/>
      <c r="K248" s="202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192</v>
      </c>
      <c r="AU248" s="210" t="s">
        <v>85</v>
      </c>
      <c r="AV248" s="13" t="s">
        <v>85</v>
      </c>
      <c r="AW248" s="13" t="s">
        <v>32</v>
      </c>
      <c r="AX248" s="13" t="s">
        <v>83</v>
      </c>
      <c r="AY248" s="210" t="s">
        <v>135</v>
      </c>
    </row>
    <row r="249" spans="1:65" s="2" customFormat="1" ht="24.2" customHeight="1">
      <c r="A249" s="30"/>
      <c r="B249" s="31"/>
      <c r="C249" s="173" t="s">
        <v>410</v>
      </c>
      <c r="D249" s="173" t="s">
        <v>136</v>
      </c>
      <c r="E249" s="174" t="s">
        <v>411</v>
      </c>
      <c r="F249" s="175" t="s">
        <v>412</v>
      </c>
      <c r="G249" s="176" t="s">
        <v>189</v>
      </c>
      <c r="H249" s="177">
        <v>2000</v>
      </c>
      <c r="I249" s="178">
        <v>7.47</v>
      </c>
      <c r="J249" s="178">
        <f>ROUND(I249*H249,2)</f>
        <v>14940</v>
      </c>
      <c r="K249" s="175" t="s">
        <v>140</v>
      </c>
      <c r="L249" s="35"/>
      <c r="M249" s="179" t="s">
        <v>1</v>
      </c>
      <c r="N249" s="180" t="s">
        <v>40</v>
      </c>
      <c r="O249" s="181">
        <v>2.1999999999999999E-2</v>
      </c>
      <c r="P249" s="181">
        <f>O249*H249</f>
        <v>44</v>
      </c>
      <c r="Q249" s="181">
        <v>0</v>
      </c>
      <c r="R249" s="181">
        <f>Q249*H249</f>
        <v>0</v>
      </c>
      <c r="S249" s="181">
        <v>0.02</v>
      </c>
      <c r="T249" s="182">
        <f>S249*H249</f>
        <v>40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83" t="s">
        <v>151</v>
      </c>
      <c r="AT249" s="183" t="s">
        <v>136</v>
      </c>
      <c r="AU249" s="183" t="s">
        <v>85</v>
      </c>
      <c r="AY249" s="16" t="s">
        <v>135</v>
      </c>
      <c r="BE249" s="184">
        <f>IF(N249="základní",J249,0)</f>
        <v>14940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6" t="s">
        <v>83</v>
      </c>
      <c r="BK249" s="184">
        <f>ROUND(I249*H249,2)</f>
        <v>14940</v>
      </c>
      <c r="BL249" s="16" t="s">
        <v>151</v>
      </c>
      <c r="BM249" s="183" t="s">
        <v>413</v>
      </c>
    </row>
    <row r="250" spans="1:65" s="2" customFormat="1" ht="39">
      <c r="A250" s="30"/>
      <c r="B250" s="31"/>
      <c r="C250" s="32"/>
      <c r="D250" s="185" t="s">
        <v>143</v>
      </c>
      <c r="E250" s="32"/>
      <c r="F250" s="186" t="s">
        <v>414</v>
      </c>
      <c r="G250" s="32"/>
      <c r="H250" s="32"/>
      <c r="I250" s="32"/>
      <c r="J250" s="32"/>
      <c r="K250" s="32"/>
      <c r="L250" s="35"/>
      <c r="M250" s="187"/>
      <c r="N250" s="188"/>
      <c r="O250" s="67"/>
      <c r="P250" s="67"/>
      <c r="Q250" s="67"/>
      <c r="R250" s="67"/>
      <c r="S250" s="67"/>
      <c r="T250" s="68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6" t="s">
        <v>143</v>
      </c>
      <c r="AU250" s="16" t="s">
        <v>85</v>
      </c>
    </row>
    <row r="251" spans="1:65" s="13" customFormat="1" ht="11.25">
      <c r="B251" s="201"/>
      <c r="C251" s="202"/>
      <c r="D251" s="185" t="s">
        <v>192</v>
      </c>
      <c r="E251" s="203" t="s">
        <v>1</v>
      </c>
      <c r="F251" s="204" t="s">
        <v>415</v>
      </c>
      <c r="G251" s="202"/>
      <c r="H251" s="205">
        <v>2000</v>
      </c>
      <c r="I251" s="202"/>
      <c r="J251" s="202"/>
      <c r="K251" s="202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192</v>
      </c>
      <c r="AU251" s="210" t="s">
        <v>85</v>
      </c>
      <c r="AV251" s="13" t="s">
        <v>85</v>
      </c>
      <c r="AW251" s="13" t="s">
        <v>32</v>
      </c>
      <c r="AX251" s="13" t="s">
        <v>83</v>
      </c>
      <c r="AY251" s="210" t="s">
        <v>135</v>
      </c>
    </row>
    <row r="252" spans="1:65" s="11" customFormat="1" ht="22.9" customHeight="1">
      <c r="B252" s="160"/>
      <c r="C252" s="161"/>
      <c r="D252" s="162" t="s">
        <v>74</v>
      </c>
      <c r="E252" s="199" t="s">
        <v>416</v>
      </c>
      <c r="F252" s="199" t="s">
        <v>417</v>
      </c>
      <c r="G252" s="161"/>
      <c r="H252" s="161"/>
      <c r="I252" s="161"/>
      <c r="J252" s="200">
        <f>BK252</f>
        <v>227922.38999999998</v>
      </c>
      <c r="K252" s="161"/>
      <c r="L252" s="165"/>
      <c r="M252" s="166"/>
      <c r="N252" s="167"/>
      <c r="O252" s="167"/>
      <c r="P252" s="168">
        <f>SUM(P253:P265)</f>
        <v>173.62202600000001</v>
      </c>
      <c r="Q252" s="167"/>
      <c r="R252" s="168">
        <f>SUM(R253:R265)</f>
        <v>0</v>
      </c>
      <c r="S252" s="167"/>
      <c r="T252" s="169">
        <f>SUM(T253:T265)</f>
        <v>0</v>
      </c>
      <c r="AR252" s="170" t="s">
        <v>83</v>
      </c>
      <c r="AT252" s="171" t="s">
        <v>74</v>
      </c>
      <c r="AU252" s="171" t="s">
        <v>83</v>
      </c>
      <c r="AY252" s="170" t="s">
        <v>135</v>
      </c>
      <c r="BK252" s="172">
        <f>SUM(BK253:BK265)</f>
        <v>227922.38999999998</v>
      </c>
    </row>
    <row r="253" spans="1:65" s="2" customFormat="1" ht="33" customHeight="1">
      <c r="A253" s="30"/>
      <c r="B253" s="31"/>
      <c r="C253" s="173" t="s">
        <v>418</v>
      </c>
      <c r="D253" s="173" t="s">
        <v>136</v>
      </c>
      <c r="E253" s="174" t="s">
        <v>419</v>
      </c>
      <c r="F253" s="175" t="s">
        <v>420</v>
      </c>
      <c r="G253" s="176" t="s">
        <v>421</v>
      </c>
      <c r="H253" s="177">
        <v>354.69299999999998</v>
      </c>
      <c r="I253" s="178">
        <v>110.96</v>
      </c>
      <c r="J253" s="178">
        <f>ROUND(I253*H253,2)</f>
        <v>39356.74</v>
      </c>
      <c r="K253" s="175" t="s">
        <v>140</v>
      </c>
      <c r="L253" s="35"/>
      <c r="M253" s="179" t="s">
        <v>1</v>
      </c>
      <c r="N253" s="180" t="s">
        <v>40</v>
      </c>
      <c r="O253" s="181">
        <v>0.08</v>
      </c>
      <c r="P253" s="181">
        <f>O253*H253</f>
        <v>28.375439999999998</v>
      </c>
      <c r="Q253" s="181">
        <v>0</v>
      </c>
      <c r="R253" s="181">
        <f>Q253*H253</f>
        <v>0</v>
      </c>
      <c r="S253" s="181">
        <v>0</v>
      </c>
      <c r="T253" s="182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83" t="s">
        <v>151</v>
      </c>
      <c r="AT253" s="183" t="s">
        <v>136</v>
      </c>
      <c r="AU253" s="183" t="s">
        <v>85</v>
      </c>
      <c r="AY253" s="16" t="s">
        <v>135</v>
      </c>
      <c r="BE253" s="184">
        <f>IF(N253="základní",J253,0)</f>
        <v>39356.74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6" t="s">
        <v>83</v>
      </c>
      <c r="BK253" s="184">
        <f>ROUND(I253*H253,2)</f>
        <v>39356.74</v>
      </c>
      <c r="BL253" s="16" t="s">
        <v>151</v>
      </c>
      <c r="BM253" s="183" t="s">
        <v>422</v>
      </c>
    </row>
    <row r="254" spans="1:65" s="2" customFormat="1" ht="19.5">
      <c r="A254" s="30"/>
      <c r="B254" s="31"/>
      <c r="C254" s="32"/>
      <c r="D254" s="185" t="s">
        <v>143</v>
      </c>
      <c r="E254" s="32"/>
      <c r="F254" s="186" t="s">
        <v>423</v>
      </c>
      <c r="G254" s="32"/>
      <c r="H254" s="32"/>
      <c r="I254" s="32"/>
      <c r="J254" s="32"/>
      <c r="K254" s="32"/>
      <c r="L254" s="35"/>
      <c r="M254" s="187"/>
      <c r="N254" s="188"/>
      <c r="O254" s="67"/>
      <c r="P254" s="67"/>
      <c r="Q254" s="67"/>
      <c r="R254" s="67"/>
      <c r="S254" s="67"/>
      <c r="T254" s="68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6" t="s">
        <v>143</v>
      </c>
      <c r="AU254" s="16" t="s">
        <v>85</v>
      </c>
    </row>
    <row r="255" spans="1:65" s="2" customFormat="1" ht="21.75" customHeight="1">
      <c r="A255" s="30"/>
      <c r="B255" s="31"/>
      <c r="C255" s="173" t="s">
        <v>424</v>
      </c>
      <c r="D255" s="173" t="s">
        <v>136</v>
      </c>
      <c r="E255" s="174" t="s">
        <v>425</v>
      </c>
      <c r="F255" s="175" t="s">
        <v>426</v>
      </c>
      <c r="G255" s="176" t="s">
        <v>421</v>
      </c>
      <c r="H255" s="177">
        <v>6929.1670000000004</v>
      </c>
      <c r="I255" s="178">
        <v>12.74</v>
      </c>
      <c r="J255" s="178">
        <f>ROUND(I255*H255,2)</f>
        <v>88277.59</v>
      </c>
      <c r="K255" s="175" t="s">
        <v>140</v>
      </c>
      <c r="L255" s="35"/>
      <c r="M255" s="179" t="s">
        <v>1</v>
      </c>
      <c r="N255" s="180" t="s">
        <v>40</v>
      </c>
      <c r="O255" s="181">
        <v>1.4E-2</v>
      </c>
      <c r="P255" s="181">
        <f>O255*H255</f>
        <v>97.008338000000009</v>
      </c>
      <c r="Q255" s="181">
        <v>0</v>
      </c>
      <c r="R255" s="181">
        <f>Q255*H255</f>
        <v>0</v>
      </c>
      <c r="S255" s="181">
        <v>0</v>
      </c>
      <c r="T255" s="182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83" t="s">
        <v>151</v>
      </c>
      <c r="AT255" s="183" t="s">
        <v>136</v>
      </c>
      <c r="AU255" s="183" t="s">
        <v>85</v>
      </c>
      <c r="AY255" s="16" t="s">
        <v>135</v>
      </c>
      <c r="BE255" s="184">
        <f>IF(N255="základní",J255,0)</f>
        <v>88277.59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6" t="s">
        <v>83</v>
      </c>
      <c r="BK255" s="184">
        <f>ROUND(I255*H255,2)</f>
        <v>88277.59</v>
      </c>
      <c r="BL255" s="16" t="s">
        <v>151</v>
      </c>
      <c r="BM255" s="183" t="s">
        <v>427</v>
      </c>
    </row>
    <row r="256" spans="1:65" s="2" customFormat="1" ht="29.25">
      <c r="A256" s="30"/>
      <c r="B256" s="31"/>
      <c r="C256" s="32"/>
      <c r="D256" s="185" t="s">
        <v>143</v>
      </c>
      <c r="E256" s="32"/>
      <c r="F256" s="186" t="s">
        <v>428</v>
      </c>
      <c r="G256" s="32"/>
      <c r="H256" s="32"/>
      <c r="I256" s="32"/>
      <c r="J256" s="32"/>
      <c r="K256" s="32"/>
      <c r="L256" s="35"/>
      <c r="M256" s="187"/>
      <c r="N256" s="188"/>
      <c r="O256" s="67"/>
      <c r="P256" s="67"/>
      <c r="Q256" s="67"/>
      <c r="R256" s="67"/>
      <c r="S256" s="67"/>
      <c r="T256" s="68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T256" s="16" t="s">
        <v>143</v>
      </c>
      <c r="AU256" s="16" t="s">
        <v>85</v>
      </c>
    </row>
    <row r="257" spans="1:65" s="13" customFormat="1" ht="11.25">
      <c r="B257" s="201"/>
      <c r="C257" s="202"/>
      <c r="D257" s="185" t="s">
        <v>192</v>
      </c>
      <c r="E257" s="203" t="s">
        <v>1</v>
      </c>
      <c r="F257" s="204" t="s">
        <v>429</v>
      </c>
      <c r="G257" s="202"/>
      <c r="H257" s="205">
        <v>6929.1670000000004</v>
      </c>
      <c r="I257" s="202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192</v>
      </c>
      <c r="AU257" s="210" t="s">
        <v>85</v>
      </c>
      <c r="AV257" s="13" t="s">
        <v>85</v>
      </c>
      <c r="AW257" s="13" t="s">
        <v>32</v>
      </c>
      <c r="AX257" s="13" t="s">
        <v>83</v>
      </c>
      <c r="AY257" s="210" t="s">
        <v>135</v>
      </c>
    </row>
    <row r="258" spans="1:65" s="2" customFormat="1" ht="16.5" customHeight="1">
      <c r="A258" s="30"/>
      <c r="B258" s="31"/>
      <c r="C258" s="173" t="s">
        <v>430</v>
      </c>
      <c r="D258" s="173" t="s">
        <v>136</v>
      </c>
      <c r="E258" s="174" t="s">
        <v>431</v>
      </c>
      <c r="F258" s="175" t="s">
        <v>432</v>
      </c>
      <c r="G258" s="176" t="s">
        <v>421</v>
      </c>
      <c r="H258" s="177">
        <v>354.69299999999998</v>
      </c>
      <c r="I258" s="178">
        <v>113.68</v>
      </c>
      <c r="J258" s="178">
        <f>ROUND(I258*H258,2)</f>
        <v>40321.5</v>
      </c>
      <c r="K258" s="175" t="s">
        <v>140</v>
      </c>
      <c r="L258" s="35"/>
      <c r="M258" s="179" t="s">
        <v>1</v>
      </c>
      <c r="N258" s="180" t="s">
        <v>40</v>
      </c>
      <c r="O258" s="181">
        <v>0.13600000000000001</v>
      </c>
      <c r="P258" s="181">
        <f>O258*H258</f>
        <v>48.238247999999999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83" t="s">
        <v>151</v>
      </c>
      <c r="AT258" s="183" t="s">
        <v>136</v>
      </c>
      <c r="AU258" s="183" t="s">
        <v>85</v>
      </c>
      <c r="AY258" s="16" t="s">
        <v>135</v>
      </c>
      <c r="BE258" s="184">
        <f>IF(N258="základní",J258,0)</f>
        <v>40321.5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6" t="s">
        <v>83</v>
      </c>
      <c r="BK258" s="184">
        <f>ROUND(I258*H258,2)</f>
        <v>40321.5</v>
      </c>
      <c r="BL258" s="16" t="s">
        <v>151</v>
      </c>
      <c r="BM258" s="183" t="s">
        <v>433</v>
      </c>
    </row>
    <row r="259" spans="1:65" s="2" customFormat="1" ht="19.5">
      <c r="A259" s="30"/>
      <c r="B259" s="31"/>
      <c r="C259" s="32"/>
      <c r="D259" s="185" t="s">
        <v>143</v>
      </c>
      <c r="E259" s="32"/>
      <c r="F259" s="186" t="s">
        <v>434</v>
      </c>
      <c r="G259" s="32"/>
      <c r="H259" s="32"/>
      <c r="I259" s="32"/>
      <c r="J259" s="32"/>
      <c r="K259" s="32"/>
      <c r="L259" s="35"/>
      <c r="M259" s="187"/>
      <c r="N259" s="188"/>
      <c r="O259" s="67"/>
      <c r="P259" s="67"/>
      <c r="Q259" s="67"/>
      <c r="R259" s="67"/>
      <c r="S259" s="67"/>
      <c r="T259" s="68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6" t="s">
        <v>143</v>
      </c>
      <c r="AU259" s="16" t="s">
        <v>85</v>
      </c>
    </row>
    <row r="260" spans="1:65" s="2" customFormat="1" ht="33" customHeight="1">
      <c r="A260" s="30"/>
      <c r="B260" s="31"/>
      <c r="C260" s="173" t="s">
        <v>435</v>
      </c>
      <c r="D260" s="173" t="s">
        <v>136</v>
      </c>
      <c r="E260" s="174" t="s">
        <v>436</v>
      </c>
      <c r="F260" s="175" t="s">
        <v>437</v>
      </c>
      <c r="G260" s="176" t="s">
        <v>421</v>
      </c>
      <c r="H260" s="177">
        <v>359.94099999999997</v>
      </c>
      <c r="I260" s="178">
        <v>160</v>
      </c>
      <c r="J260" s="178">
        <f>ROUND(I260*H260,2)</f>
        <v>57590.559999999998</v>
      </c>
      <c r="K260" s="175" t="s">
        <v>225</v>
      </c>
      <c r="L260" s="35"/>
      <c r="M260" s="179" t="s">
        <v>1</v>
      </c>
      <c r="N260" s="180" t="s">
        <v>40</v>
      </c>
      <c r="O260" s="181">
        <v>0</v>
      </c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3" t="s">
        <v>151</v>
      </c>
      <c r="AT260" s="183" t="s">
        <v>136</v>
      </c>
      <c r="AU260" s="183" t="s">
        <v>85</v>
      </c>
      <c r="AY260" s="16" t="s">
        <v>135</v>
      </c>
      <c r="BE260" s="184">
        <f>IF(N260="základní",J260,0)</f>
        <v>57590.559999999998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83</v>
      </c>
      <c r="BK260" s="184">
        <f>ROUND(I260*H260,2)</f>
        <v>57590.559999999998</v>
      </c>
      <c r="BL260" s="16" t="s">
        <v>151</v>
      </c>
      <c r="BM260" s="183" t="s">
        <v>438</v>
      </c>
    </row>
    <row r="261" spans="1:65" s="2" customFormat="1" ht="19.5">
      <c r="A261" s="30"/>
      <c r="B261" s="31"/>
      <c r="C261" s="32"/>
      <c r="D261" s="185" t="s">
        <v>143</v>
      </c>
      <c r="E261" s="32"/>
      <c r="F261" s="186" t="s">
        <v>439</v>
      </c>
      <c r="G261" s="32"/>
      <c r="H261" s="32"/>
      <c r="I261" s="32"/>
      <c r="J261" s="32"/>
      <c r="K261" s="32"/>
      <c r="L261" s="35"/>
      <c r="M261" s="187"/>
      <c r="N261" s="188"/>
      <c r="O261" s="67"/>
      <c r="P261" s="67"/>
      <c r="Q261" s="67"/>
      <c r="R261" s="67"/>
      <c r="S261" s="67"/>
      <c r="T261" s="68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6" t="s">
        <v>143</v>
      </c>
      <c r="AU261" s="16" t="s">
        <v>85</v>
      </c>
    </row>
    <row r="262" spans="1:65" s="13" customFormat="1" ht="11.25">
      <c r="B262" s="201"/>
      <c r="C262" s="202"/>
      <c r="D262" s="185" t="s">
        <v>192</v>
      </c>
      <c r="E262" s="203" t="s">
        <v>1</v>
      </c>
      <c r="F262" s="204" t="s">
        <v>440</v>
      </c>
      <c r="G262" s="202"/>
      <c r="H262" s="205">
        <v>359.94099999999997</v>
      </c>
      <c r="I262" s="202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85</v>
      </c>
      <c r="AV262" s="13" t="s">
        <v>85</v>
      </c>
      <c r="AW262" s="13" t="s">
        <v>32</v>
      </c>
      <c r="AX262" s="13" t="s">
        <v>83</v>
      </c>
      <c r="AY262" s="210" t="s">
        <v>135</v>
      </c>
    </row>
    <row r="263" spans="1:65" s="2" customFormat="1" ht="33" customHeight="1">
      <c r="A263" s="30"/>
      <c r="B263" s="31"/>
      <c r="C263" s="173" t="s">
        <v>441</v>
      </c>
      <c r="D263" s="173" t="s">
        <v>136</v>
      </c>
      <c r="E263" s="174" t="s">
        <v>442</v>
      </c>
      <c r="F263" s="175" t="s">
        <v>443</v>
      </c>
      <c r="G263" s="176" t="s">
        <v>421</v>
      </c>
      <c r="H263" s="177">
        <v>4.7519999999999998</v>
      </c>
      <c r="I263" s="178">
        <v>500</v>
      </c>
      <c r="J263" s="178">
        <f>ROUND(I263*H263,2)</f>
        <v>2376</v>
      </c>
      <c r="K263" s="175" t="s">
        <v>225</v>
      </c>
      <c r="L263" s="35"/>
      <c r="M263" s="179" t="s">
        <v>1</v>
      </c>
      <c r="N263" s="180" t="s">
        <v>40</v>
      </c>
      <c r="O263" s="181">
        <v>0</v>
      </c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3" t="s">
        <v>151</v>
      </c>
      <c r="AT263" s="183" t="s">
        <v>136</v>
      </c>
      <c r="AU263" s="183" t="s">
        <v>85</v>
      </c>
      <c r="AY263" s="16" t="s">
        <v>135</v>
      </c>
      <c r="BE263" s="184">
        <f>IF(N263="základní",J263,0)</f>
        <v>2376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83</v>
      </c>
      <c r="BK263" s="184">
        <f>ROUND(I263*H263,2)</f>
        <v>2376</v>
      </c>
      <c r="BL263" s="16" t="s">
        <v>151</v>
      </c>
      <c r="BM263" s="183" t="s">
        <v>444</v>
      </c>
    </row>
    <row r="264" spans="1:65" s="2" customFormat="1" ht="29.25">
      <c r="A264" s="30"/>
      <c r="B264" s="31"/>
      <c r="C264" s="32"/>
      <c r="D264" s="185" t="s">
        <v>143</v>
      </c>
      <c r="E264" s="32"/>
      <c r="F264" s="186" t="s">
        <v>445</v>
      </c>
      <c r="G264" s="32"/>
      <c r="H264" s="32"/>
      <c r="I264" s="32"/>
      <c r="J264" s="32"/>
      <c r="K264" s="32"/>
      <c r="L264" s="35"/>
      <c r="M264" s="187"/>
      <c r="N264" s="188"/>
      <c r="O264" s="67"/>
      <c r="P264" s="67"/>
      <c r="Q264" s="67"/>
      <c r="R264" s="67"/>
      <c r="S264" s="67"/>
      <c r="T264" s="68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6" t="s">
        <v>143</v>
      </c>
      <c r="AU264" s="16" t="s">
        <v>85</v>
      </c>
    </row>
    <row r="265" spans="1:65" s="13" customFormat="1" ht="11.25">
      <c r="B265" s="201"/>
      <c r="C265" s="202"/>
      <c r="D265" s="185" t="s">
        <v>192</v>
      </c>
      <c r="E265" s="203" t="s">
        <v>1</v>
      </c>
      <c r="F265" s="204" t="s">
        <v>446</v>
      </c>
      <c r="G265" s="202"/>
      <c r="H265" s="205">
        <v>4.7519999999999998</v>
      </c>
      <c r="I265" s="202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85</v>
      </c>
      <c r="AV265" s="13" t="s">
        <v>85</v>
      </c>
      <c r="AW265" s="13" t="s">
        <v>32</v>
      </c>
      <c r="AX265" s="13" t="s">
        <v>83</v>
      </c>
      <c r="AY265" s="210" t="s">
        <v>135</v>
      </c>
    </row>
    <row r="266" spans="1:65" s="11" customFormat="1" ht="22.9" customHeight="1">
      <c r="B266" s="160"/>
      <c r="C266" s="161"/>
      <c r="D266" s="162" t="s">
        <v>74</v>
      </c>
      <c r="E266" s="199" t="s">
        <v>447</v>
      </c>
      <c r="F266" s="199" t="s">
        <v>448</v>
      </c>
      <c r="G266" s="161"/>
      <c r="H266" s="161"/>
      <c r="I266" s="161"/>
      <c r="J266" s="200">
        <f>BK266</f>
        <v>17960.54</v>
      </c>
      <c r="K266" s="161"/>
      <c r="L266" s="165"/>
      <c r="M266" s="166"/>
      <c r="N266" s="167"/>
      <c r="O266" s="167"/>
      <c r="P266" s="168">
        <f>SUM(P267:P268)</f>
        <v>16.759446000000001</v>
      </c>
      <c r="Q266" s="167"/>
      <c r="R266" s="168">
        <f>SUM(R267:R268)</f>
        <v>0</v>
      </c>
      <c r="S266" s="167"/>
      <c r="T266" s="169">
        <f>SUM(T267:T268)</f>
        <v>0</v>
      </c>
      <c r="AR266" s="170" t="s">
        <v>83</v>
      </c>
      <c r="AT266" s="171" t="s">
        <v>74</v>
      </c>
      <c r="AU266" s="171" t="s">
        <v>83</v>
      </c>
      <c r="AY266" s="170" t="s">
        <v>135</v>
      </c>
      <c r="BK266" s="172">
        <f>SUM(BK267:BK268)</f>
        <v>17960.54</v>
      </c>
    </row>
    <row r="267" spans="1:65" s="2" customFormat="1" ht="33" customHeight="1">
      <c r="A267" s="30"/>
      <c r="B267" s="31"/>
      <c r="C267" s="173" t="s">
        <v>449</v>
      </c>
      <c r="D267" s="173" t="s">
        <v>136</v>
      </c>
      <c r="E267" s="174" t="s">
        <v>450</v>
      </c>
      <c r="F267" s="175" t="s">
        <v>451</v>
      </c>
      <c r="G267" s="176" t="s">
        <v>421</v>
      </c>
      <c r="H267" s="177">
        <v>253.93100000000001</v>
      </c>
      <c r="I267" s="178">
        <v>70.73</v>
      </c>
      <c r="J267" s="178">
        <f>ROUND(I267*H267,2)</f>
        <v>17960.54</v>
      </c>
      <c r="K267" s="175" t="s">
        <v>140</v>
      </c>
      <c r="L267" s="35"/>
      <c r="M267" s="179" t="s">
        <v>1</v>
      </c>
      <c r="N267" s="180" t="s">
        <v>40</v>
      </c>
      <c r="O267" s="181">
        <v>6.6000000000000003E-2</v>
      </c>
      <c r="P267" s="181">
        <f>O267*H267</f>
        <v>16.759446000000001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3" t="s">
        <v>151</v>
      </c>
      <c r="AT267" s="183" t="s">
        <v>136</v>
      </c>
      <c r="AU267" s="183" t="s">
        <v>85</v>
      </c>
      <c r="AY267" s="16" t="s">
        <v>135</v>
      </c>
      <c r="BE267" s="184">
        <f>IF(N267="základní",J267,0)</f>
        <v>17960.54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6" t="s">
        <v>83</v>
      </c>
      <c r="BK267" s="184">
        <f>ROUND(I267*H267,2)</f>
        <v>17960.54</v>
      </c>
      <c r="BL267" s="16" t="s">
        <v>151</v>
      </c>
      <c r="BM267" s="183" t="s">
        <v>452</v>
      </c>
    </row>
    <row r="268" spans="1:65" s="2" customFormat="1" ht="29.25">
      <c r="A268" s="30"/>
      <c r="B268" s="31"/>
      <c r="C268" s="32"/>
      <c r="D268" s="185" t="s">
        <v>143</v>
      </c>
      <c r="E268" s="32"/>
      <c r="F268" s="186" t="s">
        <v>453</v>
      </c>
      <c r="G268" s="32"/>
      <c r="H268" s="32"/>
      <c r="I268" s="32"/>
      <c r="J268" s="32"/>
      <c r="K268" s="32"/>
      <c r="L268" s="35"/>
      <c r="M268" s="189"/>
      <c r="N268" s="190"/>
      <c r="O268" s="191"/>
      <c r="P268" s="191"/>
      <c r="Q268" s="191"/>
      <c r="R268" s="191"/>
      <c r="S268" s="191"/>
      <c r="T268" s="192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6" t="s">
        <v>143</v>
      </c>
      <c r="AU268" s="16" t="s">
        <v>85</v>
      </c>
    </row>
    <row r="269" spans="1:65" s="2" customFormat="1" ht="6.95" customHeight="1">
      <c r="A269" s="30"/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35"/>
      <c r="M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</sheetData>
  <sheetProtection algorithmName="SHA-512" hashValue="thnXYmjHcEATJ3/z40QFxeybQn4IQUaUTbfJqyOFS4LKWZt3Ad+D0gJt1JbOi1r9iHrE9U4kWs77yhBNDJDINg==" saltValue="pAJ8BIsCrGYs2uZ6rCuIPw/AwxSl8m8G4FDOFRd7IxiQ8u+ZduamZyCZi1w01w4Wypu7c3yteB5eKLv9NLB/Uw==" spinCount="100000" sheet="1" objects="1" scenarios="1" formatColumns="0" formatRows="0" autoFilter="0"/>
  <autoFilter ref="C122:K2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454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ROUND(J122, 2)</f>
        <v>827438.24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ROUND((SUM(BE122:BE349)),  2)</f>
        <v>827438.24</v>
      </c>
      <c r="G33" s="30"/>
      <c r="H33" s="30"/>
      <c r="I33" s="120">
        <v>0.21</v>
      </c>
      <c r="J33" s="119">
        <f>ROUND(((SUM(BE122:BE349))*I33),  2)</f>
        <v>173762.03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ROUND((SUM(BF122:BF349)),  2)</f>
        <v>0</v>
      </c>
      <c r="G34" s="30"/>
      <c r="H34" s="30"/>
      <c r="I34" s="120">
        <v>0.15</v>
      </c>
      <c r="J34" s="119">
        <f>ROUND(((SUM(BF122:BF349))*I34),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ROUND((SUM(BG122:BG349)),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ROUND((SUM(BH122:BH349)),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ROUND((SUM(BI122:BI349)),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1001200.27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SO301 - Vodovodní řad V1 - část 1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J122</f>
        <v>827438.23999999976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J123</f>
        <v>827438.23999999976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J124</f>
        <v>404196.17999999988</v>
      </c>
      <c r="K98" s="194"/>
      <c r="L98" s="198"/>
    </row>
    <row r="99" spans="1:31" s="12" customFormat="1" ht="19.899999999999999" customHeight="1">
      <c r="B99" s="193"/>
      <c r="C99" s="194"/>
      <c r="D99" s="195" t="s">
        <v>455</v>
      </c>
      <c r="E99" s="196"/>
      <c r="F99" s="196"/>
      <c r="G99" s="196"/>
      <c r="H99" s="196"/>
      <c r="I99" s="196"/>
      <c r="J99" s="197">
        <f>J209</f>
        <v>7656.67</v>
      </c>
      <c r="K99" s="194"/>
      <c r="L99" s="198"/>
    </row>
    <row r="100" spans="1:31" s="12" customFormat="1" ht="19.899999999999999" customHeight="1">
      <c r="B100" s="193"/>
      <c r="C100" s="194"/>
      <c r="D100" s="195" t="s">
        <v>180</v>
      </c>
      <c r="E100" s="196"/>
      <c r="F100" s="196"/>
      <c r="G100" s="196"/>
      <c r="H100" s="196"/>
      <c r="I100" s="196"/>
      <c r="J100" s="197">
        <f>J213</f>
        <v>253294.93999999994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181</v>
      </c>
      <c r="E101" s="196"/>
      <c r="F101" s="196"/>
      <c r="G101" s="196"/>
      <c r="H101" s="196"/>
      <c r="I101" s="196"/>
      <c r="J101" s="197">
        <f>J322</f>
        <v>30640.129999999997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183</v>
      </c>
      <c r="E102" s="196"/>
      <c r="F102" s="196"/>
      <c r="G102" s="196"/>
      <c r="H102" s="196"/>
      <c r="I102" s="196"/>
      <c r="J102" s="197">
        <f>J347</f>
        <v>131650.32</v>
      </c>
      <c r="K102" s="194"/>
      <c r="L102" s="198"/>
    </row>
    <row r="103" spans="1:31" s="2" customFormat="1" ht="21.7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119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6.25" customHeight="1">
      <c r="A112" s="30"/>
      <c r="B112" s="31"/>
      <c r="C112" s="32"/>
      <c r="D112" s="32"/>
      <c r="E112" s="272" t="str">
        <f>E7</f>
        <v>Obnova a propojení vodovodních řadů v ulici Palackého v Českém Brodě</v>
      </c>
      <c r="F112" s="273"/>
      <c r="G112" s="273"/>
      <c r="H112" s="273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111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2"/>
      <c r="D114" s="32"/>
      <c r="E114" s="230" t="str">
        <f>E9</f>
        <v>SO301 - Vodovodní řad V1 - část 1</v>
      </c>
      <c r="F114" s="274"/>
      <c r="G114" s="274"/>
      <c r="H114" s="274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18</v>
      </c>
      <c r="D116" s="32"/>
      <c r="E116" s="32"/>
      <c r="F116" s="25" t="str">
        <f>F12</f>
        <v>Český Brod</v>
      </c>
      <c r="G116" s="32"/>
      <c r="H116" s="32"/>
      <c r="I116" s="27" t="s">
        <v>20</v>
      </c>
      <c r="J116" s="62" t="str">
        <f>IF(J12="","",J12)</f>
        <v>19. 11. 2021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40.15" customHeight="1">
      <c r="A118" s="30"/>
      <c r="B118" s="31"/>
      <c r="C118" s="27" t="s">
        <v>22</v>
      </c>
      <c r="D118" s="32"/>
      <c r="E118" s="32"/>
      <c r="F118" s="25" t="str">
        <f>E15</f>
        <v>Město Český Brod, náměstí Husovo 70, 28201 Český B</v>
      </c>
      <c r="G118" s="32"/>
      <c r="H118" s="32"/>
      <c r="I118" s="27" t="s">
        <v>29</v>
      </c>
      <c r="J118" s="28" t="str">
        <f>E21</f>
        <v>LNConsult s.r.o., U hřiště 250, 25083 Škvorec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27</v>
      </c>
      <c r="D119" s="32"/>
      <c r="E119" s="32"/>
      <c r="F119" s="25" t="str">
        <f>IF(E18="","",E18)</f>
        <v xml:space="preserve"> </v>
      </c>
      <c r="G119" s="32"/>
      <c r="H119" s="32"/>
      <c r="I119" s="27" t="s">
        <v>33</v>
      </c>
      <c r="J119" s="28" t="str">
        <f>E24</f>
        <v xml:space="preserve"> 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0" customFormat="1" ht="29.25" customHeight="1">
      <c r="A121" s="149"/>
      <c r="B121" s="150"/>
      <c r="C121" s="151" t="s">
        <v>120</v>
      </c>
      <c r="D121" s="152" t="s">
        <v>60</v>
      </c>
      <c r="E121" s="152" t="s">
        <v>56</v>
      </c>
      <c r="F121" s="152" t="s">
        <v>57</v>
      </c>
      <c r="G121" s="152" t="s">
        <v>121</v>
      </c>
      <c r="H121" s="152" t="s">
        <v>122</v>
      </c>
      <c r="I121" s="152" t="s">
        <v>123</v>
      </c>
      <c r="J121" s="152" t="s">
        <v>115</v>
      </c>
      <c r="K121" s="153" t="s">
        <v>124</v>
      </c>
      <c r="L121" s="154"/>
      <c r="M121" s="71" t="s">
        <v>1</v>
      </c>
      <c r="N121" s="72" t="s">
        <v>39</v>
      </c>
      <c r="O121" s="72" t="s">
        <v>125</v>
      </c>
      <c r="P121" s="72" t="s">
        <v>126</v>
      </c>
      <c r="Q121" s="72" t="s">
        <v>127</v>
      </c>
      <c r="R121" s="72" t="s">
        <v>128</v>
      </c>
      <c r="S121" s="72" t="s">
        <v>129</v>
      </c>
      <c r="T121" s="73" t="s">
        <v>130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5" s="2" customFormat="1" ht="22.9" customHeight="1">
      <c r="A122" s="30"/>
      <c r="B122" s="31"/>
      <c r="C122" s="78" t="s">
        <v>131</v>
      </c>
      <c r="D122" s="32"/>
      <c r="E122" s="32"/>
      <c r="F122" s="32"/>
      <c r="G122" s="32"/>
      <c r="H122" s="32"/>
      <c r="I122" s="32"/>
      <c r="J122" s="155">
        <f>BK122</f>
        <v>827438.23999999976</v>
      </c>
      <c r="K122" s="32"/>
      <c r="L122" s="35"/>
      <c r="M122" s="74"/>
      <c r="N122" s="156"/>
      <c r="O122" s="75"/>
      <c r="P122" s="157">
        <f>P123</f>
        <v>780.39618999999993</v>
      </c>
      <c r="Q122" s="75"/>
      <c r="R122" s="157">
        <f>R123</f>
        <v>229.99863717989996</v>
      </c>
      <c r="S122" s="75"/>
      <c r="T122" s="158">
        <f>T123</f>
        <v>1.3270076000000002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6" t="s">
        <v>74</v>
      </c>
      <c r="AU122" s="16" t="s">
        <v>117</v>
      </c>
      <c r="BK122" s="159">
        <f>BK123</f>
        <v>827438.23999999976</v>
      </c>
    </row>
    <row r="123" spans="1:65" s="11" customFormat="1" ht="25.9" customHeight="1">
      <c r="B123" s="160"/>
      <c r="C123" s="161"/>
      <c r="D123" s="162" t="s">
        <v>74</v>
      </c>
      <c r="E123" s="163" t="s">
        <v>184</v>
      </c>
      <c r="F123" s="163" t="s">
        <v>185</v>
      </c>
      <c r="G123" s="161"/>
      <c r="H123" s="161"/>
      <c r="I123" s="161"/>
      <c r="J123" s="164">
        <f>BK123</f>
        <v>827438.23999999976</v>
      </c>
      <c r="K123" s="161"/>
      <c r="L123" s="165"/>
      <c r="M123" s="166"/>
      <c r="N123" s="167"/>
      <c r="O123" s="167"/>
      <c r="P123" s="168">
        <f>P124+P209+P213+P322+P347</f>
        <v>780.39618999999993</v>
      </c>
      <c r="Q123" s="167"/>
      <c r="R123" s="168">
        <f>R124+R209+R213+R322+R347</f>
        <v>229.99863717989996</v>
      </c>
      <c r="S123" s="167"/>
      <c r="T123" s="169">
        <f>T124+T209+T213+T322+T347</f>
        <v>1.3270076000000002</v>
      </c>
      <c r="AR123" s="170" t="s">
        <v>83</v>
      </c>
      <c r="AT123" s="171" t="s">
        <v>74</v>
      </c>
      <c r="AU123" s="171" t="s">
        <v>75</v>
      </c>
      <c r="AY123" s="170" t="s">
        <v>135</v>
      </c>
      <c r="BK123" s="172">
        <f>BK124+BK209+BK213+BK322+BK347</f>
        <v>827438.23999999976</v>
      </c>
    </row>
    <row r="124" spans="1:65" s="11" customFormat="1" ht="22.9" customHeight="1">
      <c r="B124" s="160"/>
      <c r="C124" s="161"/>
      <c r="D124" s="162" t="s">
        <v>74</v>
      </c>
      <c r="E124" s="199" t="s">
        <v>83</v>
      </c>
      <c r="F124" s="199" t="s">
        <v>186</v>
      </c>
      <c r="G124" s="161"/>
      <c r="H124" s="161"/>
      <c r="I124" s="161"/>
      <c r="J124" s="200">
        <f>BK124</f>
        <v>404196.17999999988</v>
      </c>
      <c r="K124" s="161"/>
      <c r="L124" s="165"/>
      <c r="M124" s="166"/>
      <c r="N124" s="167"/>
      <c r="O124" s="167"/>
      <c r="P124" s="168">
        <f>SUM(P125:P208)</f>
        <v>421.71329199999997</v>
      </c>
      <c r="Q124" s="167"/>
      <c r="R124" s="168">
        <f>SUM(R125:R208)</f>
        <v>216.01256164399999</v>
      </c>
      <c r="S124" s="167"/>
      <c r="T124" s="169">
        <f>SUM(T125:T208)</f>
        <v>0</v>
      </c>
      <c r="AR124" s="170" t="s">
        <v>83</v>
      </c>
      <c r="AT124" s="171" t="s">
        <v>74</v>
      </c>
      <c r="AU124" s="171" t="s">
        <v>83</v>
      </c>
      <c r="AY124" s="170" t="s">
        <v>135</v>
      </c>
      <c r="BK124" s="172">
        <f>SUM(BK125:BK208)</f>
        <v>404196.17999999988</v>
      </c>
    </row>
    <row r="125" spans="1:65" s="2" customFormat="1" ht="33" customHeight="1">
      <c r="A125" s="30"/>
      <c r="B125" s="31"/>
      <c r="C125" s="173" t="s">
        <v>83</v>
      </c>
      <c r="D125" s="173" t="s">
        <v>136</v>
      </c>
      <c r="E125" s="174" t="s">
        <v>456</v>
      </c>
      <c r="F125" s="175" t="s">
        <v>457</v>
      </c>
      <c r="G125" s="176" t="s">
        <v>189</v>
      </c>
      <c r="H125" s="177">
        <v>5</v>
      </c>
      <c r="I125" s="178">
        <v>49.6</v>
      </c>
      <c r="J125" s="178">
        <f>ROUND(I125*H125,2)</f>
        <v>248</v>
      </c>
      <c r="K125" s="175" t="s">
        <v>219</v>
      </c>
      <c r="L125" s="35"/>
      <c r="M125" s="179" t="s">
        <v>1</v>
      </c>
      <c r="N125" s="180" t="s">
        <v>40</v>
      </c>
      <c r="O125" s="181">
        <v>0.17199999999999999</v>
      </c>
      <c r="P125" s="181">
        <f>O125*H125</f>
        <v>0.85999999999999988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151</v>
      </c>
      <c r="AT125" s="183" t="s">
        <v>136</v>
      </c>
      <c r="AU125" s="183" t="s">
        <v>85</v>
      </c>
      <c r="AY125" s="16" t="s">
        <v>135</v>
      </c>
      <c r="BE125" s="184">
        <f>IF(N125="základní",J125,0)</f>
        <v>248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83</v>
      </c>
      <c r="BK125" s="184">
        <f>ROUND(I125*H125,2)</f>
        <v>248</v>
      </c>
      <c r="BL125" s="16" t="s">
        <v>151</v>
      </c>
      <c r="BM125" s="183" t="s">
        <v>458</v>
      </c>
    </row>
    <row r="126" spans="1:65" s="2" customFormat="1" ht="19.5">
      <c r="A126" s="30"/>
      <c r="B126" s="31"/>
      <c r="C126" s="32"/>
      <c r="D126" s="185" t="s">
        <v>143</v>
      </c>
      <c r="E126" s="32"/>
      <c r="F126" s="186" t="s">
        <v>459</v>
      </c>
      <c r="G126" s="32"/>
      <c r="H126" s="32"/>
      <c r="I126" s="32"/>
      <c r="J126" s="32"/>
      <c r="K126" s="32"/>
      <c r="L126" s="35"/>
      <c r="M126" s="187"/>
      <c r="N126" s="188"/>
      <c r="O126" s="67"/>
      <c r="P126" s="67"/>
      <c r="Q126" s="67"/>
      <c r="R126" s="67"/>
      <c r="S126" s="67"/>
      <c r="T126" s="68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6" t="s">
        <v>143</v>
      </c>
      <c r="AU126" s="16" t="s">
        <v>85</v>
      </c>
    </row>
    <row r="127" spans="1:65" s="13" customFormat="1" ht="11.25">
      <c r="B127" s="201"/>
      <c r="C127" s="202"/>
      <c r="D127" s="185" t="s">
        <v>192</v>
      </c>
      <c r="E127" s="203" t="s">
        <v>1</v>
      </c>
      <c r="F127" s="204" t="s">
        <v>134</v>
      </c>
      <c r="G127" s="202"/>
      <c r="H127" s="205">
        <v>5</v>
      </c>
      <c r="I127" s="202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85</v>
      </c>
      <c r="AV127" s="13" t="s">
        <v>85</v>
      </c>
      <c r="AW127" s="13" t="s">
        <v>32</v>
      </c>
      <c r="AX127" s="13" t="s">
        <v>83</v>
      </c>
      <c r="AY127" s="210" t="s">
        <v>135</v>
      </c>
    </row>
    <row r="128" spans="1:65" s="2" customFormat="1" ht="24.2" customHeight="1">
      <c r="A128" s="30"/>
      <c r="B128" s="31"/>
      <c r="C128" s="173" t="s">
        <v>85</v>
      </c>
      <c r="D128" s="173" t="s">
        <v>136</v>
      </c>
      <c r="E128" s="174" t="s">
        <v>460</v>
      </c>
      <c r="F128" s="175" t="s">
        <v>461</v>
      </c>
      <c r="G128" s="176" t="s">
        <v>189</v>
      </c>
      <c r="H128" s="177">
        <v>5</v>
      </c>
      <c r="I128" s="178">
        <v>65.78</v>
      </c>
      <c r="J128" s="178">
        <f>ROUND(I128*H128,2)</f>
        <v>328.9</v>
      </c>
      <c r="K128" s="175" t="s">
        <v>140</v>
      </c>
      <c r="L128" s="35"/>
      <c r="M128" s="179" t="s">
        <v>1</v>
      </c>
      <c r="N128" s="180" t="s">
        <v>40</v>
      </c>
      <c r="O128" s="181">
        <v>5.0999999999999997E-2</v>
      </c>
      <c r="P128" s="181">
        <f>O128*H128</f>
        <v>0.255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3" t="s">
        <v>151</v>
      </c>
      <c r="AT128" s="183" t="s">
        <v>136</v>
      </c>
      <c r="AU128" s="183" t="s">
        <v>85</v>
      </c>
      <c r="AY128" s="16" t="s">
        <v>135</v>
      </c>
      <c r="BE128" s="184">
        <f>IF(N128="základní",J128,0)</f>
        <v>328.9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83</v>
      </c>
      <c r="BK128" s="184">
        <f>ROUND(I128*H128,2)</f>
        <v>328.9</v>
      </c>
      <c r="BL128" s="16" t="s">
        <v>151</v>
      </c>
      <c r="BM128" s="183" t="s">
        <v>462</v>
      </c>
    </row>
    <row r="129" spans="1:65" s="2" customFormat="1" ht="19.5">
      <c r="A129" s="30"/>
      <c r="B129" s="31"/>
      <c r="C129" s="32"/>
      <c r="D129" s="185" t="s">
        <v>143</v>
      </c>
      <c r="E129" s="32"/>
      <c r="F129" s="186" t="s">
        <v>463</v>
      </c>
      <c r="G129" s="32"/>
      <c r="H129" s="32"/>
      <c r="I129" s="32"/>
      <c r="J129" s="32"/>
      <c r="K129" s="32"/>
      <c r="L129" s="35"/>
      <c r="M129" s="187"/>
      <c r="N129" s="188"/>
      <c r="O129" s="67"/>
      <c r="P129" s="67"/>
      <c r="Q129" s="67"/>
      <c r="R129" s="67"/>
      <c r="S129" s="67"/>
      <c r="T129" s="68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6" t="s">
        <v>143</v>
      </c>
      <c r="AU129" s="16" t="s">
        <v>85</v>
      </c>
    </row>
    <row r="130" spans="1:65" s="13" customFormat="1" ht="11.25">
      <c r="B130" s="201"/>
      <c r="C130" s="202"/>
      <c r="D130" s="185" t="s">
        <v>192</v>
      </c>
      <c r="E130" s="203" t="s">
        <v>1</v>
      </c>
      <c r="F130" s="204" t="s">
        <v>134</v>
      </c>
      <c r="G130" s="202"/>
      <c r="H130" s="205">
        <v>5</v>
      </c>
      <c r="I130" s="202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85</v>
      </c>
      <c r="AV130" s="13" t="s">
        <v>85</v>
      </c>
      <c r="AW130" s="13" t="s">
        <v>32</v>
      </c>
      <c r="AX130" s="13" t="s">
        <v>83</v>
      </c>
      <c r="AY130" s="210" t="s">
        <v>135</v>
      </c>
    </row>
    <row r="131" spans="1:65" s="2" customFormat="1" ht="21.75" customHeight="1">
      <c r="A131" s="30"/>
      <c r="B131" s="31"/>
      <c r="C131" s="173" t="s">
        <v>147</v>
      </c>
      <c r="D131" s="173" t="s">
        <v>136</v>
      </c>
      <c r="E131" s="174" t="s">
        <v>464</v>
      </c>
      <c r="F131" s="175" t="s">
        <v>465</v>
      </c>
      <c r="G131" s="176" t="s">
        <v>189</v>
      </c>
      <c r="H131" s="177">
        <v>5</v>
      </c>
      <c r="I131" s="178">
        <v>22.4</v>
      </c>
      <c r="J131" s="178">
        <f>ROUND(I131*H131,2)</f>
        <v>112</v>
      </c>
      <c r="K131" s="175" t="s">
        <v>219</v>
      </c>
      <c r="L131" s="35"/>
      <c r="M131" s="179" t="s">
        <v>1</v>
      </c>
      <c r="N131" s="180" t="s">
        <v>40</v>
      </c>
      <c r="O131" s="181">
        <v>7.0000000000000007E-2</v>
      </c>
      <c r="P131" s="181">
        <f>O131*H131</f>
        <v>0.35000000000000003</v>
      </c>
      <c r="Q131" s="181">
        <v>1.8000000000000001E-4</v>
      </c>
      <c r="R131" s="181">
        <f>Q131*H131</f>
        <v>9.0000000000000008E-4</v>
      </c>
      <c r="S131" s="181">
        <v>0</v>
      </c>
      <c r="T131" s="18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151</v>
      </c>
      <c r="AT131" s="183" t="s">
        <v>136</v>
      </c>
      <c r="AU131" s="183" t="s">
        <v>85</v>
      </c>
      <c r="AY131" s="16" t="s">
        <v>135</v>
      </c>
      <c r="BE131" s="184">
        <f>IF(N131="základní",J131,0)</f>
        <v>112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112</v>
      </c>
      <c r="BL131" s="16" t="s">
        <v>151</v>
      </c>
      <c r="BM131" s="183" t="s">
        <v>466</v>
      </c>
    </row>
    <row r="132" spans="1:65" s="2" customFormat="1" ht="19.5">
      <c r="A132" s="30"/>
      <c r="B132" s="31"/>
      <c r="C132" s="32"/>
      <c r="D132" s="185" t="s">
        <v>143</v>
      </c>
      <c r="E132" s="32"/>
      <c r="F132" s="186" t="s">
        <v>467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85</v>
      </c>
    </row>
    <row r="133" spans="1:65" s="13" customFormat="1" ht="11.25">
      <c r="B133" s="201"/>
      <c r="C133" s="202"/>
      <c r="D133" s="185" t="s">
        <v>192</v>
      </c>
      <c r="E133" s="203" t="s">
        <v>1</v>
      </c>
      <c r="F133" s="204" t="s">
        <v>134</v>
      </c>
      <c r="G133" s="202"/>
      <c r="H133" s="205">
        <v>5</v>
      </c>
      <c r="I133" s="202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85</v>
      </c>
      <c r="AV133" s="13" t="s">
        <v>85</v>
      </c>
      <c r="AW133" s="13" t="s">
        <v>32</v>
      </c>
      <c r="AX133" s="13" t="s">
        <v>83</v>
      </c>
      <c r="AY133" s="210" t="s">
        <v>135</v>
      </c>
    </row>
    <row r="134" spans="1:65" s="2" customFormat="1" ht="21.75" customHeight="1">
      <c r="A134" s="30"/>
      <c r="B134" s="31"/>
      <c r="C134" s="173" t="s">
        <v>151</v>
      </c>
      <c r="D134" s="173" t="s">
        <v>136</v>
      </c>
      <c r="E134" s="174" t="s">
        <v>216</v>
      </c>
      <c r="F134" s="175" t="s">
        <v>217</v>
      </c>
      <c r="G134" s="176" t="s">
        <v>218</v>
      </c>
      <c r="H134" s="177">
        <v>1</v>
      </c>
      <c r="I134" s="178">
        <v>77.900000000000006</v>
      </c>
      <c r="J134" s="178">
        <f>ROUND(I134*H134,2)</f>
        <v>77.900000000000006</v>
      </c>
      <c r="K134" s="175" t="s">
        <v>219</v>
      </c>
      <c r="L134" s="35"/>
      <c r="M134" s="179" t="s">
        <v>1</v>
      </c>
      <c r="N134" s="180" t="s">
        <v>40</v>
      </c>
      <c r="O134" s="181">
        <v>9.7000000000000003E-2</v>
      </c>
      <c r="P134" s="181">
        <f>O134*H134</f>
        <v>9.7000000000000003E-2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151</v>
      </c>
      <c r="AT134" s="183" t="s">
        <v>136</v>
      </c>
      <c r="AU134" s="183" t="s">
        <v>85</v>
      </c>
      <c r="AY134" s="16" t="s">
        <v>135</v>
      </c>
      <c r="BE134" s="184">
        <f>IF(N134="základní",J134,0)</f>
        <v>77.900000000000006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83</v>
      </c>
      <c r="BK134" s="184">
        <f>ROUND(I134*H134,2)</f>
        <v>77.900000000000006</v>
      </c>
      <c r="BL134" s="16" t="s">
        <v>151</v>
      </c>
      <c r="BM134" s="183" t="s">
        <v>468</v>
      </c>
    </row>
    <row r="135" spans="1:65" s="2" customFormat="1" ht="29.25">
      <c r="A135" s="30"/>
      <c r="B135" s="31"/>
      <c r="C135" s="32"/>
      <c r="D135" s="185" t="s">
        <v>143</v>
      </c>
      <c r="E135" s="32"/>
      <c r="F135" s="186" t="s">
        <v>221</v>
      </c>
      <c r="G135" s="32"/>
      <c r="H135" s="32"/>
      <c r="I135" s="32"/>
      <c r="J135" s="32"/>
      <c r="K135" s="32"/>
      <c r="L135" s="35"/>
      <c r="M135" s="187"/>
      <c r="N135" s="188"/>
      <c r="O135" s="67"/>
      <c r="P135" s="67"/>
      <c r="Q135" s="67"/>
      <c r="R135" s="67"/>
      <c r="S135" s="67"/>
      <c r="T135" s="68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6" t="s">
        <v>143</v>
      </c>
      <c r="AU135" s="16" t="s">
        <v>85</v>
      </c>
    </row>
    <row r="136" spans="1:65" s="13" customFormat="1" ht="11.25">
      <c r="B136" s="201"/>
      <c r="C136" s="202"/>
      <c r="D136" s="185" t="s">
        <v>192</v>
      </c>
      <c r="E136" s="203" t="s">
        <v>1</v>
      </c>
      <c r="F136" s="204" t="s">
        <v>469</v>
      </c>
      <c r="G136" s="202"/>
      <c r="H136" s="205">
        <v>1</v>
      </c>
      <c r="I136" s="202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85</v>
      </c>
      <c r="AV136" s="13" t="s">
        <v>85</v>
      </c>
      <c r="AW136" s="13" t="s">
        <v>32</v>
      </c>
      <c r="AX136" s="13" t="s">
        <v>83</v>
      </c>
      <c r="AY136" s="210" t="s">
        <v>135</v>
      </c>
    </row>
    <row r="137" spans="1:65" s="2" customFormat="1" ht="24.2" customHeight="1">
      <c r="A137" s="30"/>
      <c r="B137" s="31"/>
      <c r="C137" s="173" t="s">
        <v>134</v>
      </c>
      <c r="D137" s="173" t="s">
        <v>136</v>
      </c>
      <c r="E137" s="174" t="s">
        <v>470</v>
      </c>
      <c r="F137" s="175" t="s">
        <v>471</v>
      </c>
      <c r="G137" s="176" t="s">
        <v>218</v>
      </c>
      <c r="H137" s="177">
        <v>50.13</v>
      </c>
      <c r="I137" s="178">
        <v>367</v>
      </c>
      <c r="J137" s="178">
        <f>ROUND(I137*H137,2)</f>
        <v>18397.71</v>
      </c>
      <c r="K137" s="175" t="s">
        <v>253</v>
      </c>
      <c r="L137" s="35"/>
      <c r="M137" s="179" t="s">
        <v>1</v>
      </c>
      <c r="N137" s="180" t="s">
        <v>40</v>
      </c>
      <c r="O137" s="181">
        <v>1.43</v>
      </c>
      <c r="P137" s="181">
        <f>O137*H137</f>
        <v>71.685900000000004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151</v>
      </c>
      <c r="AT137" s="183" t="s">
        <v>136</v>
      </c>
      <c r="AU137" s="183" t="s">
        <v>85</v>
      </c>
      <c r="AY137" s="16" t="s">
        <v>135</v>
      </c>
      <c r="BE137" s="184">
        <f>IF(N137="základní",J137,0)</f>
        <v>18397.71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83</v>
      </c>
      <c r="BK137" s="184">
        <f>ROUND(I137*H137,2)</f>
        <v>18397.71</v>
      </c>
      <c r="BL137" s="16" t="s">
        <v>151</v>
      </c>
      <c r="BM137" s="183" t="s">
        <v>472</v>
      </c>
    </row>
    <row r="138" spans="1:65" s="2" customFormat="1" ht="29.25">
      <c r="A138" s="30"/>
      <c r="B138" s="31"/>
      <c r="C138" s="32"/>
      <c r="D138" s="185" t="s">
        <v>143</v>
      </c>
      <c r="E138" s="32"/>
      <c r="F138" s="186" t="s">
        <v>473</v>
      </c>
      <c r="G138" s="32"/>
      <c r="H138" s="32"/>
      <c r="I138" s="32"/>
      <c r="J138" s="32"/>
      <c r="K138" s="32"/>
      <c r="L138" s="35"/>
      <c r="M138" s="187"/>
      <c r="N138" s="188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6" t="s">
        <v>143</v>
      </c>
      <c r="AU138" s="16" t="s">
        <v>85</v>
      </c>
    </row>
    <row r="139" spans="1:65" s="13" customFormat="1" ht="11.25">
      <c r="B139" s="201"/>
      <c r="C139" s="202"/>
      <c r="D139" s="185" t="s">
        <v>192</v>
      </c>
      <c r="E139" s="203" t="s">
        <v>1</v>
      </c>
      <c r="F139" s="204" t="s">
        <v>474</v>
      </c>
      <c r="G139" s="202"/>
      <c r="H139" s="205">
        <v>50.13</v>
      </c>
      <c r="I139" s="202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85</v>
      </c>
      <c r="AV139" s="13" t="s">
        <v>85</v>
      </c>
      <c r="AW139" s="13" t="s">
        <v>32</v>
      </c>
      <c r="AX139" s="13" t="s">
        <v>83</v>
      </c>
      <c r="AY139" s="210" t="s">
        <v>135</v>
      </c>
    </row>
    <row r="140" spans="1:65" s="2" customFormat="1" ht="24.2" customHeight="1">
      <c r="A140" s="30"/>
      <c r="B140" s="31"/>
      <c r="C140" s="173" t="s">
        <v>158</v>
      </c>
      <c r="D140" s="173" t="s">
        <v>136</v>
      </c>
      <c r="E140" s="174" t="s">
        <v>475</v>
      </c>
      <c r="F140" s="175" t="s">
        <v>476</v>
      </c>
      <c r="G140" s="176" t="s">
        <v>218</v>
      </c>
      <c r="H140" s="177">
        <v>25.065000000000001</v>
      </c>
      <c r="I140" s="178">
        <v>24.7</v>
      </c>
      <c r="J140" s="178">
        <f>ROUND(I140*H140,2)</f>
        <v>619.11</v>
      </c>
      <c r="K140" s="175" t="s">
        <v>219</v>
      </c>
      <c r="L140" s="35"/>
      <c r="M140" s="179" t="s">
        <v>1</v>
      </c>
      <c r="N140" s="180" t="s">
        <v>40</v>
      </c>
      <c r="O140" s="181">
        <v>0.1</v>
      </c>
      <c r="P140" s="181">
        <f>O140*H140</f>
        <v>2.5065000000000004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151</v>
      </c>
      <c r="AT140" s="183" t="s">
        <v>136</v>
      </c>
      <c r="AU140" s="183" t="s">
        <v>85</v>
      </c>
      <c r="AY140" s="16" t="s">
        <v>135</v>
      </c>
      <c r="BE140" s="184">
        <f>IF(N140="základní",J140,0)</f>
        <v>619.11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83</v>
      </c>
      <c r="BK140" s="184">
        <f>ROUND(I140*H140,2)</f>
        <v>619.11</v>
      </c>
      <c r="BL140" s="16" t="s">
        <v>151</v>
      </c>
      <c r="BM140" s="183" t="s">
        <v>477</v>
      </c>
    </row>
    <row r="141" spans="1:65" s="2" customFormat="1" ht="29.25">
      <c r="A141" s="30"/>
      <c r="B141" s="31"/>
      <c r="C141" s="32"/>
      <c r="D141" s="185" t="s">
        <v>143</v>
      </c>
      <c r="E141" s="32"/>
      <c r="F141" s="186" t="s">
        <v>478</v>
      </c>
      <c r="G141" s="32"/>
      <c r="H141" s="32"/>
      <c r="I141" s="32"/>
      <c r="J141" s="32"/>
      <c r="K141" s="32"/>
      <c r="L141" s="35"/>
      <c r="M141" s="187"/>
      <c r="N141" s="188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6" t="s">
        <v>143</v>
      </c>
      <c r="AU141" s="16" t="s">
        <v>85</v>
      </c>
    </row>
    <row r="142" spans="1:65" s="13" customFormat="1" ht="11.25">
      <c r="B142" s="201"/>
      <c r="C142" s="202"/>
      <c r="D142" s="185" t="s">
        <v>192</v>
      </c>
      <c r="E142" s="203" t="s">
        <v>1</v>
      </c>
      <c r="F142" s="204" t="s">
        <v>479</v>
      </c>
      <c r="G142" s="202"/>
      <c r="H142" s="205">
        <v>25.065000000000001</v>
      </c>
      <c r="I142" s="202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85</v>
      </c>
      <c r="AV142" s="13" t="s">
        <v>85</v>
      </c>
      <c r="AW142" s="13" t="s">
        <v>32</v>
      </c>
      <c r="AX142" s="13" t="s">
        <v>83</v>
      </c>
      <c r="AY142" s="210" t="s">
        <v>135</v>
      </c>
    </row>
    <row r="143" spans="1:65" s="2" customFormat="1" ht="24.2" customHeight="1">
      <c r="A143" s="30"/>
      <c r="B143" s="31"/>
      <c r="C143" s="173" t="s">
        <v>162</v>
      </c>
      <c r="D143" s="173" t="s">
        <v>136</v>
      </c>
      <c r="E143" s="174" t="s">
        <v>480</v>
      </c>
      <c r="F143" s="175" t="s">
        <v>481</v>
      </c>
      <c r="G143" s="176" t="s">
        <v>218</v>
      </c>
      <c r="H143" s="177">
        <v>50.13</v>
      </c>
      <c r="I143" s="178">
        <v>785</v>
      </c>
      <c r="J143" s="178">
        <f>ROUND(I143*H143,2)</f>
        <v>39352.050000000003</v>
      </c>
      <c r="K143" s="175" t="s">
        <v>253</v>
      </c>
      <c r="L143" s="35"/>
      <c r="M143" s="179" t="s">
        <v>1</v>
      </c>
      <c r="N143" s="180" t="s">
        <v>40</v>
      </c>
      <c r="O143" s="181">
        <v>2.133</v>
      </c>
      <c r="P143" s="181">
        <f>O143*H143</f>
        <v>106.92729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151</v>
      </c>
      <c r="AT143" s="183" t="s">
        <v>136</v>
      </c>
      <c r="AU143" s="183" t="s">
        <v>85</v>
      </c>
      <c r="AY143" s="16" t="s">
        <v>135</v>
      </c>
      <c r="BE143" s="184">
        <f>IF(N143="základní",J143,0)</f>
        <v>39352.050000000003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83</v>
      </c>
      <c r="BK143" s="184">
        <f>ROUND(I143*H143,2)</f>
        <v>39352.050000000003</v>
      </c>
      <c r="BL143" s="16" t="s">
        <v>151</v>
      </c>
      <c r="BM143" s="183" t="s">
        <v>482</v>
      </c>
    </row>
    <row r="144" spans="1:65" s="2" customFormat="1" ht="29.25">
      <c r="A144" s="30"/>
      <c r="B144" s="31"/>
      <c r="C144" s="32"/>
      <c r="D144" s="185" t="s">
        <v>143</v>
      </c>
      <c r="E144" s="32"/>
      <c r="F144" s="186" t="s">
        <v>483</v>
      </c>
      <c r="G144" s="32"/>
      <c r="H144" s="32"/>
      <c r="I144" s="32"/>
      <c r="J144" s="32"/>
      <c r="K144" s="32"/>
      <c r="L144" s="35"/>
      <c r="M144" s="187"/>
      <c r="N144" s="188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143</v>
      </c>
      <c r="AU144" s="16" t="s">
        <v>85</v>
      </c>
    </row>
    <row r="145" spans="1:65" s="13" customFormat="1" ht="11.25">
      <c r="B145" s="201"/>
      <c r="C145" s="202"/>
      <c r="D145" s="185" t="s">
        <v>192</v>
      </c>
      <c r="E145" s="203" t="s">
        <v>1</v>
      </c>
      <c r="F145" s="204" t="s">
        <v>474</v>
      </c>
      <c r="G145" s="202"/>
      <c r="H145" s="205">
        <v>50.13</v>
      </c>
      <c r="I145" s="202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85</v>
      </c>
      <c r="AV145" s="13" t="s">
        <v>85</v>
      </c>
      <c r="AW145" s="13" t="s">
        <v>32</v>
      </c>
      <c r="AX145" s="13" t="s">
        <v>83</v>
      </c>
      <c r="AY145" s="210" t="s">
        <v>135</v>
      </c>
    </row>
    <row r="146" spans="1:65" s="2" customFormat="1" ht="24.2" customHeight="1">
      <c r="A146" s="30"/>
      <c r="B146" s="31"/>
      <c r="C146" s="173" t="s">
        <v>166</v>
      </c>
      <c r="D146" s="173" t="s">
        <v>136</v>
      </c>
      <c r="E146" s="174" t="s">
        <v>484</v>
      </c>
      <c r="F146" s="175" t="s">
        <v>485</v>
      </c>
      <c r="G146" s="176" t="s">
        <v>218</v>
      </c>
      <c r="H146" s="177">
        <v>25.065000000000001</v>
      </c>
      <c r="I146" s="178">
        <v>58.1</v>
      </c>
      <c r="J146" s="178">
        <f>ROUND(I146*H146,2)</f>
        <v>1456.28</v>
      </c>
      <c r="K146" s="175" t="s">
        <v>219</v>
      </c>
      <c r="L146" s="35"/>
      <c r="M146" s="179" t="s">
        <v>1</v>
      </c>
      <c r="N146" s="180" t="s">
        <v>40</v>
      </c>
      <c r="O146" s="181">
        <v>0.19800000000000001</v>
      </c>
      <c r="P146" s="181">
        <f>O146*H146</f>
        <v>4.9628700000000006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151</v>
      </c>
      <c r="AT146" s="183" t="s">
        <v>136</v>
      </c>
      <c r="AU146" s="183" t="s">
        <v>85</v>
      </c>
      <c r="AY146" s="16" t="s">
        <v>135</v>
      </c>
      <c r="BE146" s="184">
        <f>IF(N146="základní",J146,0)</f>
        <v>1456.28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83</v>
      </c>
      <c r="BK146" s="184">
        <f>ROUND(I146*H146,2)</f>
        <v>1456.28</v>
      </c>
      <c r="BL146" s="16" t="s">
        <v>151</v>
      </c>
      <c r="BM146" s="183" t="s">
        <v>486</v>
      </c>
    </row>
    <row r="147" spans="1:65" s="2" customFormat="1" ht="29.25">
      <c r="A147" s="30"/>
      <c r="B147" s="31"/>
      <c r="C147" s="32"/>
      <c r="D147" s="185" t="s">
        <v>143</v>
      </c>
      <c r="E147" s="32"/>
      <c r="F147" s="186" t="s">
        <v>487</v>
      </c>
      <c r="G147" s="32"/>
      <c r="H147" s="32"/>
      <c r="I147" s="32"/>
      <c r="J147" s="32"/>
      <c r="K147" s="32"/>
      <c r="L147" s="35"/>
      <c r="M147" s="187"/>
      <c r="N147" s="188"/>
      <c r="O147" s="67"/>
      <c r="P147" s="67"/>
      <c r="Q147" s="67"/>
      <c r="R147" s="67"/>
      <c r="S147" s="67"/>
      <c r="T147" s="68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6" t="s">
        <v>143</v>
      </c>
      <c r="AU147" s="16" t="s">
        <v>85</v>
      </c>
    </row>
    <row r="148" spans="1:65" s="13" customFormat="1" ht="11.25">
      <c r="B148" s="201"/>
      <c r="C148" s="202"/>
      <c r="D148" s="185" t="s">
        <v>192</v>
      </c>
      <c r="E148" s="203" t="s">
        <v>1</v>
      </c>
      <c r="F148" s="204" t="s">
        <v>479</v>
      </c>
      <c r="G148" s="202"/>
      <c r="H148" s="205">
        <v>25.065000000000001</v>
      </c>
      <c r="I148" s="202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85</v>
      </c>
      <c r="AV148" s="13" t="s">
        <v>85</v>
      </c>
      <c r="AW148" s="13" t="s">
        <v>32</v>
      </c>
      <c r="AX148" s="13" t="s">
        <v>83</v>
      </c>
      <c r="AY148" s="210" t="s">
        <v>135</v>
      </c>
    </row>
    <row r="149" spans="1:65" s="2" customFormat="1" ht="33" customHeight="1">
      <c r="A149" s="30"/>
      <c r="B149" s="31"/>
      <c r="C149" s="173" t="s">
        <v>170</v>
      </c>
      <c r="D149" s="173" t="s">
        <v>136</v>
      </c>
      <c r="E149" s="174" t="s">
        <v>488</v>
      </c>
      <c r="F149" s="175" t="s">
        <v>489</v>
      </c>
      <c r="G149" s="176" t="s">
        <v>218</v>
      </c>
      <c r="H149" s="177">
        <v>3.8250000000000002</v>
      </c>
      <c r="I149" s="178">
        <v>1700</v>
      </c>
      <c r="J149" s="178">
        <f>ROUND(I149*H149,2)</f>
        <v>6502.5</v>
      </c>
      <c r="K149" s="175" t="s">
        <v>253</v>
      </c>
      <c r="L149" s="35"/>
      <c r="M149" s="179" t="s">
        <v>1</v>
      </c>
      <c r="N149" s="180" t="s">
        <v>40</v>
      </c>
      <c r="O149" s="181">
        <v>3.0819999999999999</v>
      </c>
      <c r="P149" s="181">
        <f>O149*H149</f>
        <v>11.788650000000001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151</v>
      </c>
      <c r="AT149" s="183" t="s">
        <v>136</v>
      </c>
      <c r="AU149" s="183" t="s">
        <v>85</v>
      </c>
      <c r="AY149" s="16" t="s">
        <v>135</v>
      </c>
      <c r="BE149" s="184">
        <f>IF(N149="základní",J149,0)</f>
        <v>6502.5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83</v>
      </c>
      <c r="BK149" s="184">
        <f>ROUND(I149*H149,2)</f>
        <v>6502.5</v>
      </c>
      <c r="BL149" s="16" t="s">
        <v>151</v>
      </c>
      <c r="BM149" s="183" t="s">
        <v>490</v>
      </c>
    </row>
    <row r="150" spans="1:65" s="2" customFormat="1" ht="39">
      <c r="A150" s="30"/>
      <c r="B150" s="31"/>
      <c r="C150" s="32"/>
      <c r="D150" s="185" t="s">
        <v>143</v>
      </c>
      <c r="E150" s="32"/>
      <c r="F150" s="186" t="s">
        <v>491</v>
      </c>
      <c r="G150" s="32"/>
      <c r="H150" s="32"/>
      <c r="I150" s="32"/>
      <c r="J150" s="32"/>
      <c r="K150" s="32"/>
      <c r="L150" s="35"/>
      <c r="M150" s="187"/>
      <c r="N150" s="188"/>
      <c r="O150" s="67"/>
      <c r="P150" s="67"/>
      <c r="Q150" s="67"/>
      <c r="R150" s="67"/>
      <c r="S150" s="67"/>
      <c r="T150" s="68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6" t="s">
        <v>143</v>
      </c>
      <c r="AU150" s="16" t="s">
        <v>85</v>
      </c>
    </row>
    <row r="151" spans="1:65" s="13" customFormat="1" ht="11.25">
      <c r="B151" s="201"/>
      <c r="C151" s="202"/>
      <c r="D151" s="185" t="s">
        <v>192</v>
      </c>
      <c r="E151" s="203" t="s">
        <v>1</v>
      </c>
      <c r="F151" s="204" t="s">
        <v>492</v>
      </c>
      <c r="G151" s="202"/>
      <c r="H151" s="205">
        <v>3.8250000000000002</v>
      </c>
      <c r="I151" s="202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85</v>
      </c>
      <c r="AV151" s="13" t="s">
        <v>85</v>
      </c>
      <c r="AW151" s="13" t="s">
        <v>32</v>
      </c>
      <c r="AX151" s="13" t="s">
        <v>75</v>
      </c>
      <c r="AY151" s="210" t="s">
        <v>135</v>
      </c>
    </row>
    <row r="152" spans="1:65" s="14" customFormat="1" ht="11.25">
      <c r="B152" s="211"/>
      <c r="C152" s="212"/>
      <c r="D152" s="185" t="s">
        <v>192</v>
      </c>
      <c r="E152" s="213" t="s">
        <v>1</v>
      </c>
      <c r="F152" s="214" t="s">
        <v>195</v>
      </c>
      <c r="G152" s="212"/>
      <c r="H152" s="215">
        <v>3.8250000000000002</v>
      </c>
      <c r="I152" s="212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192</v>
      </c>
      <c r="AU152" s="220" t="s">
        <v>85</v>
      </c>
      <c r="AV152" s="14" t="s">
        <v>151</v>
      </c>
      <c r="AW152" s="14" t="s">
        <v>32</v>
      </c>
      <c r="AX152" s="14" t="s">
        <v>83</v>
      </c>
      <c r="AY152" s="220" t="s">
        <v>135</v>
      </c>
    </row>
    <row r="153" spans="1:65" s="2" customFormat="1" ht="33" customHeight="1">
      <c r="A153" s="30"/>
      <c r="B153" s="31"/>
      <c r="C153" s="173" t="s">
        <v>239</v>
      </c>
      <c r="D153" s="173" t="s">
        <v>136</v>
      </c>
      <c r="E153" s="174" t="s">
        <v>493</v>
      </c>
      <c r="F153" s="175" t="s">
        <v>494</v>
      </c>
      <c r="G153" s="176" t="s">
        <v>218</v>
      </c>
      <c r="H153" s="177">
        <v>3.8250000000000002</v>
      </c>
      <c r="I153" s="178">
        <v>1940</v>
      </c>
      <c r="J153" s="178">
        <f>ROUND(I153*H153,2)</f>
        <v>7420.5</v>
      </c>
      <c r="K153" s="175" t="s">
        <v>253</v>
      </c>
      <c r="L153" s="35"/>
      <c r="M153" s="179" t="s">
        <v>1</v>
      </c>
      <c r="N153" s="180" t="s">
        <v>40</v>
      </c>
      <c r="O153" s="181">
        <v>4.58</v>
      </c>
      <c r="P153" s="181">
        <f>O153*H153</f>
        <v>17.5185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3" t="s">
        <v>151</v>
      </c>
      <c r="AT153" s="183" t="s">
        <v>136</v>
      </c>
      <c r="AU153" s="183" t="s">
        <v>85</v>
      </c>
      <c r="AY153" s="16" t="s">
        <v>135</v>
      </c>
      <c r="BE153" s="184">
        <f>IF(N153="základní",J153,0)</f>
        <v>7420.5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6" t="s">
        <v>83</v>
      </c>
      <c r="BK153" s="184">
        <f>ROUND(I153*H153,2)</f>
        <v>7420.5</v>
      </c>
      <c r="BL153" s="16" t="s">
        <v>151</v>
      </c>
      <c r="BM153" s="183" t="s">
        <v>495</v>
      </c>
    </row>
    <row r="154" spans="1:65" s="2" customFormat="1" ht="39">
      <c r="A154" s="30"/>
      <c r="B154" s="31"/>
      <c r="C154" s="32"/>
      <c r="D154" s="185" t="s">
        <v>143</v>
      </c>
      <c r="E154" s="32"/>
      <c r="F154" s="186" t="s">
        <v>496</v>
      </c>
      <c r="G154" s="32"/>
      <c r="H154" s="32"/>
      <c r="I154" s="32"/>
      <c r="J154" s="32"/>
      <c r="K154" s="32"/>
      <c r="L154" s="35"/>
      <c r="M154" s="187"/>
      <c r="N154" s="188"/>
      <c r="O154" s="67"/>
      <c r="P154" s="67"/>
      <c r="Q154" s="67"/>
      <c r="R154" s="67"/>
      <c r="S154" s="67"/>
      <c r="T154" s="68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6" t="s">
        <v>143</v>
      </c>
      <c r="AU154" s="16" t="s">
        <v>85</v>
      </c>
    </row>
    <row r="155" spans="1:65" s="13" customFormat="1" ht="11.25">
      <c r="B155" s="201"/>
      <c r="C155" s="202"/>
      <c r="D155" s="185" t="s">
        <v>192</v>
      </c>
      <c r="E155" s="203" t="s">
        <v>1</v>
      </c>
      <c r="F155" s="204" t="s">
        <v>492</v>
      </c>
      <c r="G155" s="202"/>
      <c r="H155" s="205">
        <v>3.8250000000000002</v>
      </c>
      <c r="I155" s="202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85</v>
      </c>
      <c r="AV155" s="13" t="s">
        <v>85</v>
      </c>
      <c r="AW155" s="13" t="s">
        <v>32</v>
      </c>
      <c r="AX155" s="13" t="s">
        <v>75</v>
      </c>
      <c r="AY155" s="210" t="s">
        <v>135</v>
      </c>
    </row>
    <row r="156" spans="1:65" s="14" customFormat="1" ht="11.25">
      <c r="B156" s="211"/>
      <c r="C156" s="212"/>
      <c r="D156" s="185" t="s">
        <v>192</v>
      </c>
      <c r="E156" s="213" t="s">
        <v>1</v>
      </c>
      <c r="F156" s="214" t="s">
        <v>195</v>
      </c>
      <c r="G156" s="212"/>
      <c r="H156" s="215">
        <v>3.8250000000000002</v>
      </c>
      <c r="I156" s="212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192</v>
      </c>
      <c r="AU156" s="220" t="s">
        <v>85</v>
      </c>
      <c r="AV156" s="14" t="s">
        <v>151</v>
      </c>
      <c r="AW156" s="14" t="s">
        <v>32</v>
      </c>
      <c r="AX156" s="14" t="s">
        <v>83</v>
      </c>
      <c r="AY156" s="220" t="s">
        <v>135</v>
      </c>
    </row>
    <row r="157" spans="1:65" s="2" customFormat="1" ht="21.75" customHeight="1">
      <c r="A157" s="30"/>
      <c r="B157" s="31"/>
      <c r="C157" s="173" t="s">
        <v>245</v>
      </c>
      <c r="D157" s="173" t="s">
        <v>136</v>
      </c>
      <c r="E157" s="174" t="s">
        <v>497</v>
      </c>
      <c r="F157" s="175" t="s">
        <v>498</v>
      </c>
      <c r="G157" s="176" t="s">
        <v>189</v>
      </c>
      <c r="H157" s="177">
        <v>224.4</v>
      </c>
      <c r="I157" s="178">
        <v>126.15</v>
      </c>
      <c r="J157" s="178">
        <f>ROUND(I157*H157,2)</f>
        <v>28308.06</v>
      </c>
      <c r="K157" s="175" t="s">
        <v>140</v>
      </c>
      <c r="L157" s="35"/>
      <c r="M157" s="179" t="s">
        <v>1</v>
      </c>
      <c r="N157" s="180" t="s">
        <v>40</v>
      </c>
      <c r="O157" s="181">
        <v>0.23599999999999999</v>
      </c>
      <c r="P157" s="181">
        <f>O157*H157</f>
        <v>52.958399999999997</v>
      </c>
      <c r="Q157" s="181">
        <v>8.3850999999999999E-4</v>
      </c>
      <c r="R157" s="181">
        <f>Q157*H157</f>
        <v>0.18816164400000002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28308.06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28308.06</v>
      </c>
      <c r="BL157" s="16" t="s">
        <v>151</v>
      </c>
      <c r="BM157" s="183" t="s">
        <v>499</v>
      </c>
    </row>
    <row r="158" spans="1:65" s="2" customFormat="1" ht="19.5">
      <c r="A158" s="30"/>
      <c r="B158" s="31"/>
      <c r="C158" s="32"/>
      <c r="D158" s="185" t="s">
        <v>143</v>
      </c>
      <c r="E158" s="32"/>
      <c r="F158" s="186" t="s">
        <v>500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501</v>
      </c>
      <c r="G159" s="202"/>
      <c r="H159" s="205">
        <v>224.4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24.2" customHeight="1">
      <c r="A160" s="30"/>
      <c r="B160" s="31"/>
      <c r="C160" s="173" t="s">
        <v>250</v>
      </c>
      <c r="D160" s="173" t="s">
        <v>136</v>
      </c>
      <c r="E160" s="174" t="s">
        <v>502</v>
      </c>
      <c r="F160" s="175" t="s">
        <v>503</v>
      </c>
      <c r="G160" s="176" t="s">
        <v>189</v>
      </c>
      <c r="H160" s="177">
        <v>224.4</v>
      </c>
      <c r="I160" s="178">
        <v>75.56</v>
      </c>
      <c r="J160" s="178">
        <f>ROUND(I160*H160,2)</f>
        <v>16955.66</v>
      </c>
      <c r="K160" s="175" t="s">
        <v>140</v>
      </c>
      <c r="L160" s="35"/>
      <c r="M160" s="179" t="s">
        <v>1</v>
      </c>
      <c r="N160" s="180" t="s">
        <v>40</v>
      </c>
      <c r="O160" s="181">
        <v>0.216</v>
      </c>
      <c r="P160" s="181">
        <f>O160*H160</f>
        <v>48.470399999999998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16955.66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16955.66</v>
      </c>
      <c r="BL160" s="16" t="s">
        <v>151</v>
      </c>
      <c r="BM160" s="183" t="s">
        <v>504</v>
      </c>
    </row>
    <row r="161" spans="1:65" s="2" customFormat="1" ht="29.25">
      <c r="A161" s="30"/>
      <c r="B161" s="31"/>
      <c r="C161" s="32"/>
      <c r="D161" s="185" t="s">
        <v>143</v>
      </c>
      <c r="E161" s="32"/>
      <c r="F161" s="186" t="s">
        <v>505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501</v>
      </c>
      <c r="G162" s="202"/>
      <c r="H162" s="205">
        <v>224.4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240</v>
      </c>
      <c r="F163" s="175" t="s">
        <v>241</v>
      </c>
      <c r="G163" s="176" t="s">
        <v>218</v>
      </c>
      <c r="H163" s="177">
        <v>107.911</v>
      </c>
      <c r="I163" s="178">
        <v>78.599999999999994</v>
      </c>
      <c r="J163" s="178">
        <f>ROUND(I163*H163,2)</f>
        <v>8481.7999999999993</v>
      </c>
      <c r="K163" s="175" t="s">
        <v>219</v>
      </c>
      <c r="L163" s="35"/>
      <c r="M163" s="179" t="s">
        <v>1</v>
      </c>
      <c r="N163" s="180" t="s">
        <v>40</v>
      </c>
      <c r="O163" s="181">
        <v>0.34499999999999997</v>
      </c>
      <c r="P163" s="181">
        <f>O163*H163</f>
        <v>37.229295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8481.7999999999993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8481.7999999999993</v>
      </c>
      <c r="BL163" s="16" t="s">
        <v>151</v>
      </c>
      <c r="BM163" s="183" t="s">
        <v>506</v>
      </c>
    </row>
    <row r="164" spans="1:65" s="2" customFormat="1" ht="29.25">
      <c r="A164" s="30"/>
      <c r="B164" s="31"/>
      <c r="C164" s="32"/>
      <c r="D164" s="185" t="s">
        <v>143</v>
      </c>
      <c r="E164" s="32"/>
      <c r="F164" s="186" t="s">
        <v>507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508</v>
      </c>
      <c r="G165" s="202"/>
      <c r="H165" s="205">
        <v>107.911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83</v>
      </c>
      <c r="AY165" s="210" t="s">
        <v>135</v>
      </c>
    </row>
    <row r="166" spans="1:65" s="2" customFormat="1" ht="24.2" customHeight="1">
      <c r="A166" s="30"/>
      <c r="B166" s="31"/>
      <c r="C166" s="173" t="s">
        <v>261</v>
      </c>
      <c r="D166" s="173" t="s">
        <v>136</v>
      </c>
      <c r="E166" s="174" t="s">
        <v>509</v>
      </c>
      <c r="F166" s="175" t="s">
        <v>510</v>
      </c>
      <c r="G166" s="176" t="s">
        <v>218</v>
      </c>
      <c r="H166" s="177">
        <v>107.911</v>
      </c>
      <c r="I166" s="178">
        <v>250</v>
      </c>
      <c r="J166" s="178">
        <f>ROUND(I166*H166,2)</f>
        <v>26977.75</v>
      </c>
      <c r="K166" s="175" t="s">
        <v>219</v>
      </c>
      <c r="L166" s="35"/>
      <c r="M166" s="179" t="s">
        <v>1</v>
      </c>
      <c r="N166" s="180" t="s">
        <v>40</v>
      </c>
      <c r="O166" s="181">
        <v>8.3000000000000004E-2</v>
      </c>
      <c r="P166" s="181">
        <f>O166*H166</f>
        <v>8.9566130000000008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3" t="s">
        <v>151</v>
      </c>
      <c r="AT166" s="183" t="s">
        <v>136</v>
      </c>
      <c r="AU166" s="183" t="s">
        <v>85</v>
      </c>
      <c r="AY166" s="16" t="s">
        <v>135</v>
      </c>
      <c r="BE166" s="184">
        <f>IF(N166="základní",J166,0)</f>
        <v>26977.75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83</v>
      </c>
      <c r="BK166" s="184">
        <f>ROUND(I166*H166,2)</f>
        <v>26977.75</v>
      </c>
      <c r="BL166" s="16" t="s">
        <v>151</v>
      </c>
      <c r="BM166" s="183" t="s">
        <v>511</v>
      </c>
    </row>
    <row r="167" spans="1:65" s="2" customFormat="1" ht="39">
      <c r="A167" s="30"/>
      <c r="B167" s="31"/>
      <c r="C167" s="32"/>
      <c r="D167" s="185" t="s">
        <v>143</v>
      </c>
      <c r="E167" s="32"/>
      <c r="F167" s="186" t="s">
        <v>512</v>
      </c>
      <c r="G167" s="32"/>
      <c r="H167" s="32"/>
      <c r="I167" s="32"/>
      <c r="J167" s="32"/>
      <c r="K167" s="32"/>
      <c r="L167" s="35"/>
      <c r="M167" s="187"/>
      <c r="N167" s="188"/>
      <c r="O167" s="67"/>
      <c r="P167" s="67"/>
      <c r="Q167" s="67"/>
      <c r="R167" s="67"/>
      <c r="S167" s="67"/>
      <c r="T167" s="68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6" t="s">
        <v>143</v>
      </c>
      <c r="AU167" s="16" t="s">
        <v>85</v>
      </c>
    </row>
    <row r="168" spans="1:65" s="13" customFormat="1" ht="11.25">
      <c r="B168" s="201"/>
      <c r="C168" s="202"/>
      <c r="D168" s="185" t="s">
        <v>192</v>
      </c>
      <c r="E168" s="203" t="s">
        <v>1</v>
      </c>
      <c r="F168" s="204" t="s">
        <v>513</v>
      </c>
      <c r="G168" s="202"/>
      <c r="H168" s="205">
        <v>107.911</v>
      </c>
      <c r="I168" s="202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85</v>
      </c>
      <c r="AV168" s="13" t="s">
        <v>85</v>
      </c>
      <c r="AW168" s="13" t="s">
        <v>32</v>
      </c>
      <c r="AX168" s="13" t="s">
        <v>83</v>
      </c>
      <c r="AY168" s="210" t="s">
        <v>135</v>
      </c>
    </row>
    <row r="169" spans="1:65" s="2" customFormat="1" ht="33" customHeight="1">
      <c r="A169" s="30"/>
      <c r="B169" s="31"/>
      <c r="C169" s="173" t="s">
        <v>8</v>
      </c>
      <c r="D169" s="173" t="s">
        <v>136</v>
      </c>
      <c r="E169" s="174" t="s">
        <v>514</v>
      </c>
      <c r="F169" s="175" t="s">
        <v>515</v>
      </c>
      <c r="G169" s="176" t="s">
        <v>218</v>
      </c>
      <c r="H169" s="177">
        <v>1079.1099999999999</v>
      </c>
      <c r="I169" s="178">
        <v>18.899999999999999</v>
      </c>
      <c r="J169" s="178">
        <f>ROUND(I169*H169,2)</f>
        <v>20395.18</v>
      </c>
      <c r="K169" s="175" t="s">
        <v>219</v>
      </c>
      <c r="L169" s="35"/>
      <c r="M169" s="179" t="s">
        <v>1</v>
      </c>
      <c r="N169" s="180" t="s">
        <v>40</v>
      </c>
      <c r="O169" s="181">
        <v>4.0000000000000001E-3</v>
      </c>
      <c r="P169" s="181">
        <f>O169*H169</f>
        <v>4.3164400000000001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3" t="s">
        <v>151</v>
      </c>
      <c r="AT169" s="183" t="s">
        <v>136</v>
      </c>
      <c r="AU169" s="183" t="s">
        <v>85</v>
      </c>
      <c r="AY169" s="16" t="s">
        <v>135</v>
      </c>
      <c r="BE169" s="184">
        <f>IF(N169="základní",J169,0)</f>
        <v>20395.18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83</v>
      </c>
      <c r="BK169" s="184">
        <f>ROUND(I169*H169,2)</f>
        <v>20395.18</v>
      </c>
      <c r="BL169" s="16" t="s">
        <v>151</v>
      </c>
      <c r="BM169" s="183" t="s">
        <v>516</v>
      </c>
    </row>
    <row r="170" spans="1:65" s="2" customFormat="1" ht="39">
      <c r="A170" s="30"/>
      <c r="B170" s="31"/>
      <c r="C170" s="32"/>
      <c r="D170" s="185" t="s">
        <v>143</v>
      </c>
      <c r="E170" s="32"/>
      <c r="F170" s="186" t="s">
        <v>517</v>
      </c>
      <c r="G170" s="32"/>
      <c r="H170" s="32"/>
      <c r="I170" s="32"/>
      <c r="J170" s="32"/>
      <c r="K170" s="32"/>
      <c r="L170" s="35"/>
      <c r="M170" s="187"/>
      <c r="N170" s="188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6" t="s">
        <v>143</v>
      </c>
      <c r="AU170" s="16" t="s">
        <v>85</v>
      </c>
    </row>
    <row r="171" spans="1:65" s="13" customFormat="1" ht="11.25">
      <c r="B171" s="201"/>
      <c r="C171" s="202"/>
      <c r="D171" s="185" t="s">
        <v>192</v>
      </c>
      <c r="E171" s="203" t="s">
        <v>1</v>
      </c>
      <c r="F171" s="204" t="s">
        <v>518</v>
      </c>
      <c r="G171" s="202"/>
      <c r="H171" s="205">
        <v>1079.1099999999999</v>
      </c>
      <c r="I171" s="202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85</v>
      </c>
      <c r="AV171" s="13" t="s">
        <v>85</v>
      </c>
      <c r="AW171" s="13" t="s">
        <v>32</v>
      </c>
      <c r="AX171" s="13" t="s">
        <v>83</v>
      </c>
      <c r="AY171" s="210" t="s">
        <v>135</v>
      </c>
    </row>
    <row r="172" spans="1:65" s="2" customFormat="1" ht="16.5" customHeight="1">
      <c r="A172" s="30"/>
      <c r="B172" s="31"/>
      <c r="C172" s="173" t="s">
        <v>271</v>
      </c>
      <c r="D172" s="173" t="s">
        <v>136</v>
      </c>
      <c r="E172" s="174" t="s">
        <v>257</v>
      </c>
      <c r="F172" s="175" t="s">
        <v>258</v>
      </c>
      <c r="G172" s="176" t="s">
        <v>218</v>
      </c>
      <c r="H172" s="177">
        <v>107.911</v>
      </c>
      <c r="I172" s="178">
        <v>19.88</v>
      </c>
      <c r="J172" s="178">
        <f>ROUND(I172*H172,2)</f>
        <v>2145.27</v>
      </c>
      <c r="K172" s="175" t="s">
        <v>140</v>
      </c>
      <c r="L172" s="35"/>
      <c r="M172" s="179" t="s">
        <v>1</v>
      </c>
      <c r="N172" s="180" t="s">
        <v>40</v>
      </c>
      <c r="O172" s="181">
        <v>8.9999999999999993E-3</v>
      </c>
      <c r="P172" s="181">
        <f>O172*H172</f>
        <v>0.97119899999999992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3" t="s">
        <v>151</v>
      </c>
      <c r="AT172" s="183" t="s">
        <v>136</v>
      </c>
      <c r="AU172" s="183" t="s">
        <v>85</v>
      </c>
      <c r="AY172" s="16" t="s">
        <v>135</v>
      </c>
      <c r="BE172" s="184">
        <f>IF(N172="základní",J172,0)</f>
        <v>2145.27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6" t="s">
        <v>83</v>
      </c>
      <c r="BK172" s="184">
        <f>ROUND(I172*H172,2)</f>
        <v>2145.27</v>
      </c>
      <c r="BL172" s="16" t="s">
        <v>151</v>
      </c>
      <c r="BM172" s="183" t="s">
        <v>519</v>
      </c>
    </row>
    <row r="173" spans="1:65" s="2" customFormat="1" ht="19.5">
      <c r="A173" s="30"/>
      <c r="B173" s="31"/>
      <c r="C173" s="32"/>
      <c r="D173" s="185" t="s">
        <v>143</v>
      </c>
      <c r="E173" s="32"/>
      <c r="F173" s="186" t="s">
        <v>260</v>
      </c>
      <c r="G173" s="32"/>
      <c r="H173" s="32"/>
      <c r="I173" s="32"/>
      <c r="J173" s="32"/>
      <c r="K173" s="32"/>
      <c r="L173" s="35"/>
      <c r="M173" s="187"/>
      <c r="N173" s="188"/>
      <c r="O173" s="67"/>
      <c r="P173" s="67"/>
      <c r="Q173" s="67"/>
      <c r="R173" s="67"/>
      <c r="S173" s="67"/>
      <c r="T173" s="68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6" t="s">
        <v>143</v>
      </c>
      <c r="AU173" s="16" t="s">
        <v>85</v>
      </c>
    </row>
    <row r="174" spans="1:65" s="13" customFormat="1" ht="11.25">
      <c r="B174" s="201"/>
      <c r="C174" s="202"/>
      <c r="D174" s="185" t="s">
        <v>192</v>
      </c>
      <c r="E174" s="203" t="s">
        <v>1</v>
      </c>
      <c r="F174" s="204" t="s">
        <v>513</v>
      </c>
      <c r="G174" s="202"/>
      <c r="H174" s="205">
        <v>107.911</v>
      </c>
      <c r="I174" s="202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85</v>
      </c>
      <c r="AV174" s="13" t="s">
        <v>85</v>
      </c>
      <c r="AW174" s="13" t="s">
        <v>32</v>
      </c>
      <c r="AX174" s="13" t="s">
        <v>83</v>
      </c>
      <c r="AY174" s="210" t="s">
        <v>135</v>
      </c>
    </row>
    <row r="175" spans="1:65" s="2" customFormat="1" ht="24.2" customHeight="1">
      <c r="A175" s="30"/>
      <c r="B175" s="31"/>
      <c r="C175" s="173" t="s">
        <v>277</v>
      </c>
      <c r="D175" s="173" t="s">
        <v>136</v>
      </c>
      <c r="E175" s="174" t="s">
        <v>520</v>
      </c>
      <c r="F175" s="175" t="s">
        <v>521</v>
      </c>
      <c r="G175" s="176" t="s">
        <v>421</v>
      </c>
      <c r="H175" s="177">
        <v>194.24</v>
      </c>
      <c r="I175" s="178">
        <v>650</v>
      </c>
      <c r="J175" s="178">
        <f>ROUND(I175*H175,2)</f>
        <v>126256</v>
      </c>
      <c r="K175" s="175" t="s">
        <v>219</v>
      </c>
      <c r="L175" s="35"/>
      <c r="M175" s="179" t="s">
        <v>1</v>
      </c>
      <c r="N175" s="180" t="s">
        <v>40</v>
      </c>
      <c r="O175" s="181">
        <v>0</v>
      </c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3" t="s">
        <v>151</v>
      </c>
      <c r="AT175" s="183" t="s">
        <v>136</v>
      </c>
      <c r="AU175" s="183" t="s">
        <v>85</v>
      </c>
      <c r="AY175" s="16" t="s">
        <v>135</v>
      </c>
      <c r="BE175" s="184">
        <f>IF(N175="základní",J175,0)</f>
        <v>126256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83</v>
      </c>
      <c r="BK175" s="184">
        <f>ROUND(I175*H175,2)</f>
        <v>126256</v>
      </c>
      <c r="BL175" s="16" t="s">
        <v>151</v>
      </c>
      <c r="BM175" s="183" t="s">
        <v>522</v>
      </c>
    </row>
    <row r="176" spans="1:65" s="2" customFormat="1" ht="19.5">
      <c r="A176" s="30"/>
      <c r="B176" s="31"/>
      <c r="C176" s="32"/>
      <c r="D176" s="185" t="s">
        <v>143</v>
      </c>
      <c r="E176" s="32"/>
      <c r="F176" s="186" t="s">
        <v>523</v>
      </c>
      <c r="G176" s="32"/>
      <c r="H176" s="32"/>
      <c r="I176" s="32"/>
      <c r="J176" s="32"/>
      <c r="K176" s="32"/>
      <c r="L176" s="35"/>
      <c r="M176" s="187"/>
      <c r="N176" s="188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6" t="s">
        <v>143</v>
      </c>
      <c r="AU176" s="16" t="s">
        <v>85</v>
      </c>
    </row>
    <row r="177" spans="1:65" s="13" customFormat="1" ht="11.25">
      <c r="B177" s="201"/>
      <c r="C177" s="202"/>
      <c r="D177" s="185" t="s">
        <v>192</v>
      </c>
      <c r="E177" s="203" t="s">
        <v>1</v>
      </c>
      <c r="F177" s="204" t="s">
        <v>524</v>
      </c>
      <c r="G177" s="202"/>
      <c r="H177" s="205">
        <v>194.24</v>
      </c>
      <c r="I177" s="202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85</v>
      </c>
      <c r="AV177" s="13" t="s">
        <v>85</v>
      </c>
      <c r="AW177" s="13" t="s">
        <v>32</v>
      </c>
      <c r="AX177" s="13" t="s">
        <v>83</v>
      </c>
      <c r="AY177" s="210" t="s">
        <v>135</v>
      </c>
    </row>
    <row r="178" spans="1:65" s="2" customFormat="1" ht="24.2" customHeight="1">
      <c r="A178" s="30"/>
      <c r="B178" s="31"/>
      <c r="C178" s="173" t="s">
        <v>283</v>
      </c>
      <c r="D178" s="173" t="s">
        <v>136</v>
      </c>
      <c r="E178" s="174" t="s">
        <v>525</v>
      </c>
      <c r="F178" s="175" t="s">
        <v>526</v>
      </c>
      <c r="G178" s="176" t="s">
        <v>218</v>
      </c>
      <c r="H178" s="177">
        <v>23.077000000000002</v>
      </c>
      <c r="I178" s="178">
        <v>211.04</v>
      </c>
      <c r="J178" s="178">
        <f>ROUND(I178*H178,2)</f>
        <v>4870.17</v>
      </c>
      <c r="K178" s="175" t="s">
        <v>140</v>
      </c>
      <c r="L178" s="35"/>
      <c r="M178" s="179" t="s">
        <v>1</v>
      </c>
      <c r="N178" s="180" t="s">
        <v>40</v>
      </c>
      <c r="O178" s="181">
        <v>0.435</v>
      </c>
      <c r="P178" s="181">
        <f>O178*H178</f>
        <v>10.038495000000001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3" t="s">
        <v>151</v>
      </c>
      <c r="AT178" s="183" t="s">
        <v>136</v>
      </c>
      <c r="AU178" s="183" t="s">
        <v>85</v>
      </c>
      <c r="AY178" s="16" t="s">
        <v>135</v>
      </c>
      <c r="BE178" s="184">
        <f>IF(N178="základní",J178,0)</f>
        <v>4870.17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83</v>
      </c>
      <c r="BK178" s="184">
        <f>ROUND(I178*H178,2)</f>
        <v>4870.17</v>
      </c>
      <c r="BL178" s="16" t="s">
        <v>151</v>
      </c>
      <c r="BM178" s="183" t="s">
        <v>527</v>
      </c>
    </row>
    <row r="179" spans="1:65" s="2" customFormat="1" ht="39">
      <c r="A179" s="30"/>
      <c r="B179" s="31"/>
      <c r="C179" s="32"/>
      <c r="D179" s="185" t="s">
        <v>143</v>
      </c>
      <c r="E179" s="32"/>
      <c r="F179" s="186" t="s">
        <v>528</v>
      </c>
      <c r="G179" s="32"/>
      <c r="H179" s="32"/>
      <c r="I179" s="32"/>
      <c r="J179" s="32"/>
      <c r="K179" s="32"/>
      <c r="L179" s="35"/>
      <c r="M179" s="187"/>
      <c r="N179" s="188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6" t="s">
        <v>143</v>
      </c>
      <c r="AU179" s="16" t="s">
        <v>85</v>
      </c>
    </row>
    <row r="180" spans="1:65" s="13" customFormat="1" ht="11.25">
      <c r="B180" s="201"/>
      <c r="C180" s="202"/>
      <c r="D180" s="185" t="s">
        <v>192</v>
      </c>
      <c r="E180" s="203" t="s">
        <v>1</v>
      </c>
      <c r="F180" s="204" t="s">
        <v>529</v>
      </c>
      <c r="G180" s="202"/>
      <c r="H180" s="205">
        <v>23.591000000000001</v>
      </c>
      <c r="I180" s="202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85</v>
      </c>
      <c r="AV180" s="13" t="s">
        <v>85</v>
      </c>
      <c r="AW180" s="13" t="s">
        <v>32</v>
      </c>
      <c r="AX180" s="13" t="s">
        <v>75</v>
      </c>
      <c r="AY180" s="210" t="s">
        <v>135</v>
      </c>
    </row>
    <row r="181" spans="1:65" s="13" customFormat="1" ht="11.25">
      <c r="B181" s="201"/>
      <c r="C181" s="202"/>
      <c r="D181" s="185" t="s">
        <v>192</v>
      </c>
      <c r="E181" s="203" t="s">
        <v>1</v>
      </c>
      <c r="F181" s="204" t="s">
        <v>530</v>
      </c>
      <c r="G181" s="202"/>
      <c r="H181" s="205">
        <v>-0.51400000000000001</v>
      </c>
      <c r="I181" s="202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192</v>
      </c>
      <c r="AU181" s="210" t="s">
        <v>85</v>
      </c>
      <c r="AV181" s="13" t="s">
        <v>85</v>
      </c>
      <c r="AW181" s="13" t="s">
        <v>32</v>
      </c>
      <c r="AX181" s="13" t="s">
        <v>75</v>
      </c>
      <c r="AY181" s="210" t="s">
        <v>135</v>
      </c>
    </row>
    <row r="182" spans="1:65" s="14" customFormat="1" ht="11.25">
      <c r="B182" s="211"/>
      <c r="C182" s="212"/>
      <c r="D182" s="185" t="s">
        <v>192</v>
      </c>
      <c r="E182" s="213" t="s">
        <v>1</v>
      </c>
      <c r="F182" s="214" t="s">
        <v>195</v>
      </c>
      <c r="G182" s="212"/>
      <c r="H182" s="215">
        <v>23.077000000000002</v>
      </c>
      <c r="I182" s="212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192</v>
      </c>
      <c r="AU182" s="220" t="s">
        <v>85</v>
      </c>
      <c r="AV182" s="14" t="s">
        <v>151</v>
      </c>
      <c r="AW182" s="14" t="s">
        <v>32</v>
      </c>
      <c r="AX182" s="14" t="s">
        <v>83</v>
      </c>
      <c r="AY182" s="220" t="s">
        <v>135</v>
      </c>
    </row>
    <row r="183" spans="1:65" s="2" customFormat="1" ht="24.2" customHeight="1">
      <c r="A183" s="30"/>
      <c r="B183" s="31"/>
      <c r="C183" s="173" t="s">
        <v>289</v>
      </c>
      <c r="D183" s="173" t="s">
        <v>136</v>
      </c>
      <c r="E183" s="174" t="s">
        <v>531</v>
      </c>
      <c r="F183" s="175" t="s">
        <v>532</v>
      </c>
      <c r="G183" s="176" t="s">
        <v>218</v>
      </c>
      <c r="H183" s="177">
        <v>5.7690000000000001</v>
      </c>
      <c r="I183" s="178">
        <v>267.17</v>
      </c>
      <c r="J183" s="178">
        <f>ROUND(I183*H183,2)</f>
        <v>1541.3</v>
      </c>
      <c r="K183" s="175" t="s">
        <v>140</v>
      </c>
      <c r="L183" s="35"/>
      <c r="M183" s="179" t="s">
        <v>1</v>
      </c>
      <c r="N183" s="180" t="s">
        <v>40</v>
      </c>
      <c r="O183" s="181">
        <v>0.85199999999999998</v>
      </c>
      <c r="P183" s="181">
        <f>O183*H183</f>
        <v>4.9151879999999997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3" t="s">
        <v>151</v>
      </c>
      <c r="AT183" s="183" t="s">
        <v>136</v>
      </c>
      <c r="AU183" s="183" t="s">
        <v>85</v>
      </c>
      <c r="AY183" s="16" t="s">
        <v>135</v>
      </c>
      <c r="BE183" s="184">
        <f>IF(N183="základní",J183,0)</f>
        <v>1541.3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83</v>
      </c>
      <c r="BK183" s="184">
        <f>ROUND(I183*H183,2)</f>
        <v>1541.3</v>
      </c>
      <c r="BL183" s="16" t="s">
        <v>151</v>
      </c>
      <c r="BM183" s="183" t="s">
        <v>533</v>
      </c>
    </row>
    <row r="184" spans="1:65" s="2" customFormat="1" ht="39">
      <c r="A184" s="30"/>
      <c r="B184" s="31"/>
      <c r="C184" s="32"/>
      <c r="D184" s="185" t="s">
        <v>143</v>
      </c>
      <c r="E184" s="32"/>
      <c r="F184" s="186" t="s">
        <v>534</v>
      </c>
      <c r="G184" s="32"/>
      <c r="H184" s="32"/>
      <c r="I184" s="32"/>
      <c r="J184" s="32"/>
      <c r="K184" s="32"/>
      <c r="L184" s="35"/>
      <c r="M184" s="187"/>
      <c r="N184" s="188"/>
      <c r="O184" s="67"/>
      <c r="P184" s="67"/>
      <c r="Q184" s="67"/>
      <c r="R184" s="67"/>
      <c r="S184" s="67"/>
      <c r="T184" s="68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6" t="s">
        <v>143</v>
      </c>
      <c r="AU184" s="16" t="s">
        <v>85</v>
      </c>
    </row>
    <row r="185" spans="1:65" s="13" customFormat="1" ht="11.25">
      <c r="B185" s="201"/>
      <c r="C185" s="202"/>
      <c r="D185" s="185" t="s">
        <v>192</v>
      </c>
      <c r="E185" s="203" t="s">
        <v>1</v>
      </c>
      <c r="F185" s="204" t="s">
        <v>535</v>
      </c>
      <c r="G185" s="202"/>
      <c r="H185" s="205">
        <v>5.8979999999999997</v>
      </c>
      <c r="I185" s="202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192</v>
      </c>
      <c r="AU185" s="210" t="s">
        <v>85</v>
      </c>
      <c r="AV185" s="13" t="s">
        <v>85</v>
      </c>
      <c r="AW185" s="13" t="s">
        <v>32</v>
      </c>
      <c r="AX185" s="13" t="s">
        <v>75</v>
      </c>
      <c r="AY185" s="210" t="s">
        <v>135</v>
      </c>
    </row>
    <row r="186" spans="1:65" s="13" customFormat="1" ht="11.25">
      <c r="B186" s="201"/>
      <c r="C186" s="202"/>
      <c r="D186" s="185" t="s">
        <v>192</v>
      </c>
      <c r="E186" s="203" t="s">
        <v>1</v>
      </c>
      <c r="F186" s="204" t="s">
        <v>536</v>
      </c>
      <c r="G186" s="202"/>
      <c r="H186" s="205">
        <v>-0.129</v>
      </c>
      <c r="I186" s="202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85</v>
      </c>
      <c r="AV186" s="13" t="s">
        <v>85</v>
      </c>
      <c r="AW186" s="13" t="s">
        <v>32</v>
      </c>
      <c r="AX186" s="13" t="s">
        <v>75</v>
      </c>
      <c r="AY186" s="210" t="s">
        <v>135</v>
      </c>
    </row>
    <row r="187" spans="1:65" s="14" customFormat="1" ht="11.25">
      <c r="B187" s="211"/>
      <c r="C187" s="212"/>
      <c r="D187" s="185" t="s">
        <v>192</v>
      </c>
      <c r="E187" s="213" t="s">
        <v>1</v>
      </c>
      <c r="F187" s="214" t="s">
        <v>195</v>
      </c>
      <c r="G187" s="212"/>
      <c r="H187" s="215">
        <v>5.7690000000000001</v>
      </c>
      <c r="I187" s="212"/>
      <c r="J187" s="212"/>
      <c r="K187" s="212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192</v>
      </c>
      <c r="AU187" s="220" t="s">
        <v>85</v>
      </c>
      <c r="AV187" s="14" t="s">
        <v>151</v>
      </c>
      <c r="AW187" s="14" t="s">
        <v>32</v>
      </c>
      <c r="AX187" s="14" t="s">
        <v>83</v>
      </c>
      <c r="AY187" s="220" t="s">
        <v>135</v>
      </c>
    </row>
    <row r="188" spans="1:65" s="2" customFormat="1" ht="16.5" customHeight="1">
      <c r="A188" s="30"/>
      <c r="B188" s="31"/>
      <c r="C188" s="221" t="s">
        <v>294</v>
      </c>
      <c r="D188" s="221" t="s">
        <v>295</v>
      </c>
      <c r="E188" s="222" t="s">
        <v>537</v>
      </c>
      <c r="F188" s="223" t="s">
        <v>538</v>
      </c>
      <c r="G188" s="224" t="s">
        <v>421</v>
      </c>
      <c r="H188" s="225">
        <v>46.154000000000003</v>
      </c>
      <c r="I188" s="226">
        <v>219</v>
      </c>
      <c r="J188" s="226">
        <f>ROUND(I188*H188,2)</f>
        <v>10107.73</v>
      </c>
      <c r="K188" s="223" t="s">
        <v>219</v>
      </c>
      <c r="L188" s="227"/>
      <c r="M188" s="228" t="s">
        <v>1</v>
      </c>
      <c r="N188" s="229" t="s">
        <v>40</v>
      </c>
      <c r="O188" s="181">
        <v>0</v>
      </c>
      <c r="P188" s="181">
        <f>O188*H188</f>
        <v>0</v>
      </c>
      <c r="Q188" s="181">
        <v>1</v>
      </c>
      <c r="R188" s="181">
        <f>Q188*H188</f>
        <v>46.154000000000003</v>
      </c>
      <c r="S188" s="181">
        <v>0</v>
      </c>
      <c r="T188" s="182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3" t="s">
        <v>166</v>
      </c>
      <c r="AT188" s="183" t="s">
        <v>295</v>
      </c>
      <c r="AU188" s="183" t="s">
        <v>85</v>
      </c>
      <c r="AY188" s="16" t="s">
        <v>135</v>
      </c>
      <c r="BE188" s="184">
        <f>IF(N188="základní",J188,0)</f>
        <v>10107.73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83</v>
      </c>
      <c r="BK188" s="184">
        <f>ROUND(I188*H188,2)</f>
        <v>10107.73</v>
      </c>
      <c r="BL188" s="16" t="s">
        <v>151</v>
      </c>
      <c r="BM188" s="183" t="s">
        <v>539</v>
      </c>
    </row>
    <row r="189" spans="1:65" s="2" customFormat="1" ht="29.25">
      <c r="A189" s="30"/>
      <c r="B189" s="31"/>
      <c r="C189" s="32"/>
      <c r="D189" s="185" t="s">
        <v>143</v>
      </c>
      <c r="E189" s="32"/>
      <c r="F189" s="186" t="s">
        <v>540</v>
      </c>
      <c r="G189" s="32"/>
      <c r="H189" s="32"/>
      <c r="I189" s="32"/>
      <c r="J189" s="32"/>
      <c r="K189" s="32"/>
      <c r="L189" s="35"/>
      <c r="M189" s="187"/>
      <c r="N189" s="188"/>
      <c r="O189" s="67"/>
      <c r="P189" s="67"/>
      <c r="Q189" s="67"/>
      <c r="R189" s="67"/>
      <c r="S189" s="67"/>
      <c r="T189" s="68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6" t="s">
        <v>143</v>
      </c>
      <c r="AU189" s="16" t="s">
        <v>85</v>
      </c>
    </row>
    <row r="190" spans="1:65" s="13" customFormat="1" ht="11.25">
      <c r="B190" s="201"/>
      <c r="C190" s="202"/>
      <c r="D190" s="185" t="s">
        <v>192</v>
      </c>
      <c r="E190" s="203" t="s">
        <v>1</v>
      </c>
      <c r="F190" s="204" t="s">
        <v>541</v>
      </c>
      <c r="G190" s="202"/>
      <c r="H190" s="205">
        <v>46.154000000000003</v>
      </c>
      <c r="I190" s="202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192</v>
      </c>
      <c r="AU190" s="210" t="s">
        <v>85</v>
      </c>
      <c r="AV190" s="13" t="s">
        <v>85</v>
      </c>
      <c r="AW190" s="13" t="s">
        <v>32</v>
      </c>
      <c r="AX190" s="13" t="s">
        <v>83</v>
      </c>
      <c r="AY190" s="210" t="s">
        <v>135</v>
      </c>
    </row>
    <row r="191" spans="1:65" s="2" customFormat="1" ht="24.2" customHeight="1">
      <c r="A191" s="30"/>
      <c r="B191" s="31"/>
      <c r="C191" s="173" t="s">
        <v>7</v>
      </c>
      <c r="D191" s="173" t="s">
        <v>136</v>
      </c>
      <c r="E191" s="174" t="s">
        <v>262</v>
      </c>
      <c r="F191" s="175" t="s">
        <v>263</v>
      </c>
      <c r="G191" s="176" t="s">
        <v>218</v>
      </c>
      <c r="H191" s="177">
        <v>84.834000000000003</v>
      </c>
      <c r="I191" s="178">
        <v>143.58000000000001</v>
      </c>
      <c r="J191" s="178">
        <f>ROUND(I191*H191,2)</f>
        <v>12180.47</v>
      </c>
      <c r="K191" s="175" t="s">
        <v>140</v>
      </c>
      <c r="L191" s="35"/>
      <c r="M191" s="179" t="s">
        <v>1</v>
      </c>
      <c r="N191" s="180" t="s">
        <v>40</v>
      </c>
      <c r="O191" s="181">
        <v>0.32800000000000001</v>
      </c>
      <c r="P191" s="181">
        <f>O191*H191</f>
        <v>27.825552000000002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3" t="s">
        <v>151</v>
      </c>
      <c r="AT191" s="183" t="s">
        <v>136</v>
      </c>
      <c r="AU191" s="183" t="s">
        <v>85</v>
      </c>
      <c r="AY191" s="16" t="s">
        <v>135</v>
      </c>
      <c r="BE191" s="184">
        <f>IF(N191="základní",J191,0)</f>
        <v>12180.47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83</v>
      </c>
      <c r="BK191" s="184">
        <f>ROUND(I191*H191,2)</f>
        <v>12180.47</v>
      </c>
      <c r="BL191" s="16" t="s">
        <v>151</v>
      </c>
      <c r="BM191" s="183" t="s">
        <v>542</v>
      </c>
    </row>
    <row r="192" spans="1:65" s="2" customFormat="1" ht="29.25">
      <c r="A192" s="30"/>
      <c r="B192" s="31"/>
      <c r="C192" s="32"/>
      <c r="D192" s="185" t="s">
        <v>143</v>
      </c>
      <c r="E192" s="32"/>
      <c r="F192" s="186" t="s">
        <v>265</v>
      </c>
      <c r="G192" s="32"/>
      <c r="H192" s="32"/>
      <c r="I192" s="32"/>
      <c r="J192" s="32"/>
      <c r="K192" s="32"/>
      <c r="L192" s="35"/>
      <c r="M192" s="187"/>
      <c r="N192" s="188"/>
      <c r="O192" s="67"/>
      <c r="P192" s="67"/>
      <c r="Q192" s="67"/>
      <c r="R192" s="67"/>
      <c r="S192" s="67"/>
      <c r="T192" s="68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6" t="s">
        <v>143</v>
      </c>
      <c r="AU192" s="16" t="s">
        <v>85</v>
      </c>
    </row>
    <row r="193" spans="1:65" s="13" customFormat="1" ht="11.25">
      <c r="B193" s="201"/>
      <c r="C193" s="202"/>
      <c r="D193" s="185" t="s">
        <v>192</v>
      </c>
      <c r="E193" s="203" t="s">
        <v>1</v>
      </c>
      <c r="F193" s="204" t="s">
        <v>543</v>
      </c>
      <c r="G193" s="202"/>
      <c r="H193" s="205">
        <v>84.834000000000003</v>
      </c>
      <c r="I193" s="202"/>
      <c r="J193" s="202"/>
      <c r="K193" s="202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85</v>
      </c>
      <c r="AV193" s="13" t="s">
        <v>85</v>
      </c>
      <c r="AW193" s="13" t="s">
        <v>32</v>
      </c>
      <c r="AX193" s="13" t="s">
        <v>83</v>
      </c>
      <c r="AY193" s="210" t="s">
        <v>135</v>
      </c>
    </row>
    <row r="194" spans="1:65" s="2" customFormat="1" ht="16.5" customHeight="1">
      <c r="A194" s="30"/>
      <c r="B194" s="31"/>
      <c r="C194" s="221" t="s">
        <v>307</v>
      </c>
      <c r="D194" s="221" t="s">
        <v>295</v>
      </c>
      <c r="E194" s="222" t="s">
        <v>544</v>
      </c>
      <c r="F194" s="223" t="s">
        <v>545</v>
      </c>
      <c r="G194" s="224" t="s">
        <v>421</v>
      </c>
      <c r="H194" s="225">
        <v>169.66800000000001</v>
      </c>
      <c r="I194" s="226">
        <v>394</v>
      </c>
      <c r="J194" s="226">
        <f>ROUND(I194*H194,2)</f>
        <v>66849.19</v>
      </c>
      <c r="K194" s="223" t="s">
        <v>253</v>
      </c>
      <c r="L194" s="227"/>
      <c r="M194" s="228" t="s">
        <v>1</v>
      </c>
      <c r="N194" s="229" t="s">
        <v>40</v>
      </c>
      <c r="O194" s="181">
        <v>0</v>
      </c>
      <c r="P194" s="181">
        <f>O194*H194</f>
        <v>0</v>
      </c>
      <c r="Q194" s="181">
        <v>1</v>
      </c>
      <c r="R194" s="181">
        <f>Q194*H194</f>
        <v>169.66800000000001</v>
      </c>
      <c r="S194" s="181">
        <v>0</v>
      </c>
      <c r="T194" s="182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83" t="s">
        <v>166</v>
      </c>
      <c r="AT194" s="183" t="s">
        <v>295</v>
      </c>
      <c r="AU194" s="183" t="s">
        <v>85</v>
      </c>
      <c r="AY194" s="16" t="s">
        <v>135</v>
      </c>
      <c r="BE194" s="184">
        <f>IF(N194="základní",J194,0)</f>
        <v>66849.19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83</v>
      </c>
      <c r="BK194" s="184">
        <f>ROUND(I194*H194,2)</f>
        <v>66849.19</v>
      </c>
      <c r="BL194" s="16" t="s">
        <v>151</v>
      </c>
      <c r="BM194" s="183" t="s">
        <v>546</v>
      </c>
    </row>
    <row r="195" spans="1:65" s="2" customFormat="1" ht="11.25">
      <c r="A195" s="30"/>
      <c r="B195" s="31"/>
      <c r="C195" s="32"/>
      <c r="D195" s="185" t="s">
        <v>143</v>
      </c>
      <c r="E195" s="32"/>
      <c r="F195" s="186" t="s">
        <v>545</v>
      </c>
      <c r="G195" s="32"/>
      <c r="H195" s="32"/>
      <c r="I195" s="32"/>
      <c r="J195" s="32"/>
      <c r="K195" s="32"/>
      <c r="L195" s="35"/>
      <c r="M195" s="187"/>
      <c r="N195" s="188"/>
      <c r="O195" s="67"/>
      <c r="P195" s="67"/>
      <c r="Q195" s="67"/>
      <c r="R195" s="67"/>
      <c r="S195" s="67"/>
      <c r="T195" s="68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6" t="s">
        <v>143</v>
      </c>
      <c r="AU195" s="16" t="s">
        <v>85</v>
      </c>
    </row>
    <row r="196" spans="1:65" s="13" customFormat="1" ht="11.25">
      <c r="B196" s="201"/>
      <c r="C196" s="202"/>
      <c r="D196" s="185" t="s">
        <v>192</v>
      </c>
      <c r="E196" s="203" t="s">
        <v>1</v>
      </c>
      <c r="F196" s="204" t="s">
        <v>547</v>
      </c>
      <c r="G196" s="202"/>
      <c r="H196" s="205">
        <v>169.66800000000001</v>
      </c>
      <c r="I196" s="202"/>
      <c r="J196" s="202"/>
      <c r="K196" s="202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192</v>
      </c>
      <c r="AU196" s="210" t="s">
        <v>85</v>
      </c>
      <c r="AV196" s="13" t="s">
        <v>85</v>
      </c>
      <c r="AW196" s="13" t="s">
        <v>32</v>
      </c>
      <c r="AX196" s="13" t="s">
        <v>83</v>
      </c>
      <c r="AY196" s="210" t="s">
        <v>135</v>
      </c>
    </row>
    <row r="197" spans="1:65" s="2" customFormat="1" ht="37.9" customHeight="1">
      <c r="A197" s="30"/>
      <c r="B197" s="31"/>
      <c r="C197" s="173" t="s">
        <v>313</v>
      </c>
      <c r="D197" s="173" t="s">
        <v>136</v>
      </c>
      <c r="E197" s="174" t="s">
        <v>272</v>
      </c>
      <c r="F197" s="175" t="s">
        <v>273</v>
      </c>
      <c r="G197" s="176" t="s">
        <v>189</v>
      </c>
      <c r="H197" s="177">
        <v>40</v>
      </c>
      <c r="I197" s="178">
        <v>30.58</v>
      </c>
      <c r="J197" s="178">
        <f>ROUND(I197*H197,2)</f>
        <v>1223.2</v>
      </c>
      <c r="K197" s="175" t="s">
        <v>140</v>
      </c>
      <c r="L197" s="35"/>
      <c r="M197" s="179" t="s">
        <v>1</v>
      </c>
      <c r="N197" s="180" t="s">
        <v>40</v>
      </c>
      <c r="O197" s="181">
        <v>0.09</v>
      </c>
      <c r="P197" s="181">
        <f>O197*H197</f>
        <v>3.5999999999999996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3" t="s">
        <v>151</v>
      </c>
      <c r="AT197" s="183" t="s">
        <v>136</v>
      </c>
      <c r="AU197" s="183" t="s">
        <v>85</v>
      </c>
      <c r="AY197" s="16" t="s">
        <v>135</v>
      </c>
      <c r="BE197" s="184">
        <f>IF(N197="základní",J197,0)</f>
        <v>1223.2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6" t="s">
        <v>83</v>
      </c>
      <c r="BK197" s="184">
        <f>ROUND(I197*H197,2)</f>
        <v>1223.2</v>
      </c>
      <c r="BL197" s="16" t="s">
        <v>151</v>
      </c>
      <c r="BM197" s="183" t="s">
        <v>548</v>
      </c>
    </row>
    <row r="198" spans="1:65" s="2" customFormat="1" ht="29.25">
      <c r="A198" s="30"/>
      <c r="B198" s="31"/>
      <c r="C198" s="32"/>
      <c r="D198" s="185" t="s">
        <v>143</v>
      </c>
      <c r="E198" s="32"/>
      <c r="F198" s="186" t="s">
        <v>275</v>
      </c>
      <c r="G198" s="32"/>
      <c r="H198" s="32"/>
      <c r="I198" s="32"/>
      <c r="J198" s="32"/>
      <c r="K198" s="32"/>
      <c r="L198" s="35"/>
      <c r="M198" s="187"/>
      <c r="N198" s="188"/>
      <c r="O198" s="67"/>
      <c r="P198" s="67"/>
      <c r="Q198" s="67"/>
      <c r="R198" s="67"/>
      <c r="S198" s="67"/>
      <c r="T198" s="68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6" t="s">
        <v>143</v>
      </c>
      <c r="AU198" s="16" t="s">
        <v>85</v>
      </c>
    </row>
    <row r="199" spans="1:65" s="13" customFormat="1" ht="11.25">
      <c r="B199" s="201"/>
      <c r="C199" s="202"/>
      <c r="D199" s="185" t="s">
        <v>192</v>
      </c>
      <c r="E199" s="203" t="s">
        <v>1</v>
      </c>
      <c r="F199" s="204" t="s">
        <v>410</v>
      </c>
      <c r="G199" s="202"/>
      <c r="H199" s="205">
        <v>40</v>
      </c>
      <c r="I199" s="202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192</v>
      </c>
      <c r="AU199" s="210" t="s">
        <v>85</v>
      </c>
      <c r="AV199" s="13" t="s">
        <v>85</v>
      </c>
      <c r="AW199" s="13" t="s">
        <v>32</v>
      </c>
      <c r="AX199" s="13" t="s">
        <v>83</v>
      </c>
      <c r="AY199" s="210" t="s">
        <v>135</v>
      </c>
    </row>
    <row r="200" spans="1:65" s="2" customFormat="1" ht="24.2" customHeight="1">
      <c r="A200" s="30"/>
      <c r="B200" s="31"/>
      <c r="C200" s="173" t="s">
        <v>319</v>
      </c>
      <c r="D200" s="173" t="s">
        <v>136</v>
      </c>
      <c r="E200" s="174" t="s">
        <v>549</v>
      </c>
      <c r="F200" s="175" t="s">
        <v>550</v>
      </c>
      <c r="G200" s="176" t="s">
        <v>189</v>
      </c>
      <c r="H200" s="177">
        <v>40</v>
      </c>
      <c r="I200" s="178">
        <v>74.8</v>
      </c>
      <c r="J200" s="178">
        <f>ROUND(I200*H200,2)</f>
        <v>2992</v>
      </c>
      <c r="K200" s="175" t="s">
        <v>253</v>
      </c>
      <c r="L200" s="35"/>
      <c r="M200" s="179" t="s">
        <v>1</v>
      </c>
      <c r="N200" s="180" t="s">
        <v>40</v>
      </c>
      <c r="O200" s="181">
        <v>0.13</v>
      </c>
      <c r="P200" s="181">
        <f>O200*H200</f>
        <v>5.2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3" t="s">
        <v>151</v>
      </c>
      <c r="AT200" s="183" t="s">
        <v>136</v>
      </c>
      <c r="AU200" s="183" t="s">
        <v>85</v>
      </c>
      <c r="AY200" s="16" t="s">
        <v>135</v>
      </c>
      <c r="BE200" s="184">
        <f>IF(N200="základní",J200,0)</f>
        <v>2992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83</v>
      </c>
      <c r="BK200" s="184">
        <f>ROUND(I200*H200,2)</f>
        <v>2992</v>
      </c>
      <c r="BL200" s="16" t="s">
        <v>151</v>
      </c>
      <c r="BM200" s="183" t="s">
        <v>551</v>
      </c>
    </row>
    <row r="201" spans="1:65" s="2" customFormat="1" ht="19.5">
      <c r="A201" s="30"/>
      <c r="B201" s="31"/>
      <c r="C201" s="32"/>
      <c r="D201" s="185" t="s">
        <v>143</v>
      </c>
      <c r="E201" s="32"/>
      <c r="F201" s="186" t="s">
        <v>552</v>
      </c>
      <c r="G201" s="32"/>
      <c r="H201" s="32"/>
      <c r="I201" s="32"/>
      <c r="J201" s="32"/>
      <c r="K201" s="32"/>
      <c r="L201" s="35"/>
      <c r="M201" s="187"/>
      <c r="N201" s="188"/>
      <c r="O201" s="67"/>
      <c r="P201" s="67"/>
      <c r="Q201" s="67"/>
      <c r="R201" s="67"/>
      <c r="S201" s="67"/>
      <c r="T201" s="68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6" t="s">
        <v>143</v>
      </c>
      <c r="AU201" s="16" t="s">
        <v>85</v>
      </c>
    </row>
    <row r="202" spans="1:65" s="13" customFormat="1" ht="11.25">
      <c r="B202" s="201"/>
      <c r="C202" s="202"/>
      <c r="D202" s="185" t="s">
        <v>192</v>
      </c>
      <c r="E202" s="203" t="s">
        <v>1</v>
      </c>
      <c r="F202" s="204" t="s">
        <v>410</v>
      </c>
      <c r="G202" s="202"/>
      <c r="H202" s="205">
        <v>40</v>
      </c>
      <c r="I202" s="202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85</v>
      </c>
      <c r="AV202" s="13" t="s">
        <v>85</v>
      </c>
      <c r="AW202" s="13" t="s">
        <v>32</v>
      </c>
      <c r="AX202" s="13" t="s">
        <v>83</v>
      </c>
      <c r="AY202" s="210" t="s">
        <v>135</v>
      </c>
    </row>
    <row r="203" spans="1:65" s="2" customFormat="1" ht="24.2" customHeight="1">
      <c r="A203" s="30"/>
      <c r="B203" s="31"/>
      <c r="C203" s="173" t="s">
        <v>324</v>
      </c>
      <c r="D203" s="173" t="s">
        <v>136</v>
      </c>
      <c r="E203" s="174" t="s">
        <v>553</v>
      </c>
      <c r="F203" s="175" t="s">
        <v>554</v>
      </c>
      <c r="G203" s="176" t="s">
        <v>189</v>
      </c>
      <c r="H203" s="177">
        <v>40</v>
      </c>
      <c r="I203" s="178">
        <v>6.19</v>
      </c>
      <c r="J203" s="178">
        <f>ROUND(I203*H203,2)</f>
        <v>247.6</v>
      </c>
      <c r="K203" s="175" t="s">
        <v>140</v>
      </c>
      <c r="L203" s="35"/>
      <c r="M203" s="179" t="s">
        <v>1</v>
      </c>
      <c r="N203" s="180" t="s">
        <v>40</v>
      </c>
      <c r="O203" s="181">
        <v>7.0000000000000001E-3</v>
      </c>
      <c r="P203" s="181">
        <f>O203*H203</f>
        <v>0.28000000000000003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83" t="s">
        <v>151</v>
      </c>
      <c r="AT203" s="183" t="s">
        <v>136</v>
      </c>
      <c r="AU203" s="183" t="s">
        <v>85</v>
      </c>
      <c r="AY203" s="16" t="s">
        <v>135</v>
      </c>
      <c r="BE203" s="184">
        <f>IF(N203="základní",J203,0)</f>
        <v>247.6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6" t="s">
        <v>83</v>
      </c>
      <c r="BK203" s="184">
        <f>ROUND(I203*H203,2)</f>
        <v>247.6</v>
      </c>
      <c r="BL203" s="16" t="s">
        <v>151</v>
      </c>
      <c r="BM203" s="183" t="s">
        <v>555</v>
      </c>
    </row>
    <row r="204" spans="1:65" s="2" customFormat="1" ht="19.5">
      <c r="A204" s="30"/>
      <c r="B204" s="31"/>
      <c r="C204" s="32"/>
      <c r="D204" s="185" t="s">
        <v>143</v>
      </c>
      <c r="E204" s="32"/>
      <c r="F204" s="186" t="s">
        <v>556</v>
      </c>
      <c r="G204" s="32"/>
      <c r="H204" s="32"/>
      <c r="I204" s="32"/>
      <c r="J204" s="32"/>
      <c r="K204" s="32"/>
      <c r="L204" s="35"/>
      <c r="M204" s="187"/>
      <c r="N204" s="188"/>
      <c r="O204" s="67"/>
      <c r="P204" s="67"/>
      <c r="Q204" s="67"/>
      <c r="R204" s="67"/>
      <c r="S204" s="67"/>
      <c r="T204" s="68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6" t="s">
        <v>143</v>
      </c>
      <c r="AU204" s="16" t="s">
        <v>85</v>
      </c>
    </row>
    <row r="205" spans="1:65" s="13" customFormat="1" ht="11.25">
      <c r="B205" s="201"/>
      <c r="C205" s="202"/>
      <c r="D205" s="185" t="s">
        <v>192</v>
      </c>
      <c r="E205" s="203" t="s">
        <v>1</v>
      </c>
      <c r="F205" s="204" t="s">
        <v>410</v>
      </c>
      <c r="G205" s="202"/>
      <c r="H205" s="205">
        <v>40</v>
      </c>
      <c r="I205" s="202"/>
      <c r="J205" s="202"/>
      <c r="K205" s="202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192</v>
      </c>
      <c r="AU205" s="210" t="s">
        <v>85</v>
      </c>
      <c r="AV205" s="13" t="s">
        <v>85</v>
      </c>
      <c r="AW205" s="13" t="s">
        <v>32</v>
      </c>
      <c r="AX205" s="13" t="s">
        <v>83</v>
      </c>
      <c r="AY205" s="210" t="s">
        <v>135</v>
      </c>
    </row>
    <row r="206" spans="1:65" s="2" customFormat="1" ht="16.5" customHeight="1">
      <c r="A206" s="30"/>
      <c r="B206" s="31"/>
      <c r="C206" s="221" t="s">
        <v>329</v>
      </c>
      <c r="D206" s="221" t="s">
        <v>295</v>
      </c>
      <c r="E206" s="222" t="s">
        <v>557</v>
      </c>
      <c r="F206" s="223" t="s">
        <v>558</v>
      </c>
      <c r="G206" s="224" t="s">
        <v>298</v>
      </c>
      <c r="H206" s="225">
        <v>1.5</v>
      </c>
      <c r="I206" s="226">
        <v>99.9</v>
      </c>
      <c r="J206" s="226">
        <f>ROUND(I206*H206,2)</f>
        <v>149.85</v>
      </c>
      <c r="K206" s="223" t="s">
        <v>219</v>
      </c>
      <c r="L206" s="227"/>
      <c r="M206" s="228" t="s">
        <v>1</v>
      </c>
      <c r="N206" s="229" t="s">
        <v>40</v>
      </c>
      <c r="O206" s="181">
        <v>0</v>
      </c>
      <c r="P206" s="181">
        <f>O206*H206</f>
        <v>0</v>
      </c>
      <c r="Q206" s="181">
        <v>1E-3</v>
      </c>
      <c r="R206" s="181">
        <f>Q206*H206</f>
        <v>1.5E-3</v>
      </c>
      <c r="S206" s="181">
        <v>0</v>
      </c>
      <c r="T206" s="182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3" t="s">
        <v>166</v>
      </c>
      <c r="AT206" s="183" t="s">
        <v>295</v>
      </c>
      <c r="AU206" s="183" t="s">
        <v>85</v>
      </c>
      <c r="AY206" s="16" t="s">
        <v>135</v>
      </c>
      <c r="BE206" s="184">
        <f>IF(N206="základní",J206,0)</f>
        <v>149.85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" t="s">
        <v>83</v>
      </c>
      <c r="BK206" s="184">
        <f>ROUND(I206*H206,2)</f>
        <v>149.85</v>
      </c>
      <c r="BL206" s="16" t="s">
        <v>151</v>
      </c>
      <c r="BM206" s="183" t="s">
        <v>559</v>
      </c>
    </row>
    <row r="207" spans="1:65" s="2" customFormat="1" ht="11.25">
      <c r="A207" s="30"/>
      <c r="B207" s="31"/>
      <c r="C207" s="32"/>
      <c r="D207" s="185" t="s">
        <v>143</v>
      </c>
      <c r="E207" s="32"/>
      <c r="F207" s="186" t="s">
        <v>560</v>
      </c>
      <c r="G207" s="32"/>
      <c r="H207" s="32"/>
      <c r="I207" s="32"/>
      <c r="J207" s="32"/>
      <c r="K207" s="32"/>
      <c r="L207" s="35"/>
      <c r="M207" s="187"/>
      <c r="N207" s="188"/>
      <c r="O207" s="67"/>
      <c r="P207" s="67"/>
      <c r="Q207" s="67"/>
      <c r="R207" s="67"/>
      <c r="S207" s="67"/>
      <c r="T207" s="68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6" t="s">
        <v>143</v>
      </c>
      <c r="AU207" s="16" t="s">
        <v>85</v>
      </c>
    </row>
    <row r="208" spans="1:65" s="13" customFormat="1" ht="11.25">
      <c r="B208" s="201"/>
      <c r="C208" s="202"/>
      <c r="D208" s="185" t="s">
        <v>192</v>
      </c>
      <c r="E208" s="203" t="s">
        <v>1</v>
      </c>
      <c r="F208" s="204" t="s">
        <v>228</v>
      </c>
      <c r="G208" s="202"/>
      <c r="H208" s="205">
        <v>1.5</v>
      </c>
      <c r="I208" s="202"/>
      <c r="J208" s="202"/>
      <c r="K208" s="202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192</v>
      </c>
      <c r="AU208" s="210" t="s">
        <v>85</v>
      </c>
      <c r="AV208" s="13" t="s">
        <v>85</v>
      </c>
      <c r="AW208" s="13" t="s">
        <v>32</v>
      </c>
      <c r="AX208" s="13" t="s">
        <v>83</v>
      </c>
      <c r="AY208" s="210" t="s">
        <v>135</v>
      </c>
    </row>
    <row r="209" spans="1:65" s="11" customFormat="1" ht="22.9" customHeight="1">
      <c r="B209" s="160"/>
      <c r="C209" s="161"/>
      <c r="D209" s="162" t="s">
        <v>74</v>
      </c>
      <c r="E209" s="199" t="s">
        <v>151</v>
      </c>
      <c r="F209" s="199" t="s">
        <v>561</v>
      </c>
      <c r="G209" s="161"/>
      <c r="H209" s="161"/>
      <c r="I209" s="161"/>
      <c r="J209" s="200">
        <f>BK209</f>
        <v>7656.67</v>
      </c>
      <c r="K209" s="161"/>
      <c r="L209" s="165"/>
      <c r="M209" s="166"/>
      <c r="N209" s="167"/>
      <c r="O209" s="167"/>
      <c r="P209" s="168">
        <f>SUM(P210:P212)</f>
        <v>9.9971099999999993</v>
      </c>
      <c r="Q209" s="167"/>
      <c r="R209" s="168">
        <f>SUM(R210:R212)</f>
        <v>11.151761459999999</v>
      </c>
      <c r="S209" s="167"/>
      <c r="T209" s="169">
        <f>SUM(T210:T212)</f>
        <v>0</v>
      </c>
      <c r="AR209" s="170" t="s">
        <v>83</v>
      </c>
      <c r="AT209" s="171" t="s">
        <v>74</v>
      </c>
      <c r="AU209" s="171" t="s">
        <v>83</v>
      </c>
      <c r="AY209" s="170" t="s">
        <v>135</v>
      </c>
      <c r="BK209" s="172">
        <f>SUM(BK210:BK212)</f>
        <v>7656.67</v>
      </c>
    </row>
    <row r="210" spans="1:65" s="2" customFormat="1" ht="24.2" customHeight="1">
      <c r="A210" s="30"/>
      <c r="B210" s="31"/>
      <c r="C210" s="173" t="s">
        <v>334</v>
      </c>
      <c r="D210" s="173" t="s">
        <v>136</v>
      </c>
      <c r="E210" s="174" t="s">
        <v>562</v>
      </c>
      <c r="F210" s="175" t="s">
        <v>563</v>
      </c>
      <c r="G210" s="176" t="s">
        <v>218</v>
      </c>
      <c r="H210" s="177">
        <v>5.8979999999999997</v>
      </c>
      <c r="I210" s="178">
        <v>1298.18</v>
      </c>
      <c r="J210" s="178">
        <f>ROUND(I210*H210,2)</f>
        <v>7656.67</v>
      </c>
      <c r="K210" s="175" t="s">
        <v>140</v>
      </c>
      <c r="L210" s="35"/>
      <c r="M210" s="179" t="s">
        <v>1</v>
      </c>
      <c r="N210" s="180" t="s">
        <v>40</v>
      </c>
      <c r="O210" s="181">
        <v>1.6950000000000001</v>
      </c>
      <c r="P210" s="181">
        <f>O210*H210</f>
        <v>9.9971099999999993</v>
      </c>
      <c r="Q210" s="181">
        <v>1.8907700000000001</v>
      </c>
      <c r="R210" s="181">
        <f>Q210*H210</f>
        <v>11.151761459999999</v>
      </c>
      <c r="S210" s="181">
        <v>0</v>
      </c>
      <c r="T210" s="18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3" t="s">
        <v>151</v>
      </c>
      <c r="AT210" s="183" t="s">
        <v>136</v>
      </c>
      <c r="AU210" s="183" t="s">
        <v>85</v>
      </c>
      <c r="AY210" s="16" t="s">
        <v>135</v>
      </c>
      <c r="BE210" s="184">
        <f>IF(N210="základní",J210,0)</f>
        <v>7656.67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83</v>
      </c>
      <c r="BK210" s="184">
        <f>ROUND(I210*H210,2)</f>
        <v>7656.67</v>
      </c>
      <c r="BL210" s="16" t="s">
        <v>151</v>
      </c>
      <c r="BM210" s="183" t="s">
        <v>564</v>
      </c>
    </row>
    <row r="211" spans="1:65" s="2" customFormat="1" ht="19.5">
      <c r="A211" s="30"/>
      <c r="B211" s="31"/>
      <c r="C211" s="32"/>
      <c r="D211" s="185" t="s">
        <v>143</v>
      </c>
      <c r="E211" s="32"/>
      <c r="F211" s="186" t="s">
        <v>565</v>
      </c>
      <c r="G211" s="32"/>
      <c r="H211" s="32"/>
      <c r="I211" s="32"/>
      <c r="J211" s="32"/>
      <c r="K211" s="32"/>
      <c r="L211" s="35"/>
      <c r="M211" s="187"/>
      <c r="N211" s="188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6" t="s">
        <v>143</v>
      </c>
      <c r="AU211" s="16" t="s">
        <v>85</v>
      </c>
    </row>
    <row r="212" spans="1:65" s="13" customFormat="1" ht="11.25">
      <c r="B212" s="201"/>
      <c r="C212" s="202"/>
      <c r="D212" s="185" t="s">
        <v>192</v>
      </c>
      <c r="E212" s="203" t="s">
        <v>1</v>
      </c>
      <c r="F212" s="204" t="s">
        <v>566</v>
      </c>
      <c r="G212" s="202"/>
      <c r="H212" s="205">
        <v>5.8979999999999997</v>
      </c>
      <c r="I212" s="202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85</v>
      </c>
      <c r="AV212" s="13" t="s">
        <v>85</v>
      </c>
      <c r="AW212" s="13" t="s">
        <v>32</v>
      </c>
      <c r="AX212" s="13" t="s">
        <v>83</v>
      </c>
      <c r="AY212" s="210" t="s">
        <v>135</v>
      </c>
    </row>
    <row r="213" spans="1:65" s="11" customFormat="1" ht="22.9" customHeight="1">
      <c r="B213" s="160"/>
      <c r="C213" s="161"/>
      <c r="D213" s="162" t="s">
        <v>74</v>
      </c>
      <c r="E213" s="199" t="s">
        <v>166</v>
      </c>
      <c r="F213" s="199" t="s">
        <v>345</v>
      </c>
      <c r="G213" s="161"/>
      <c r="H213" s="161"/>
      <c r="I213" s="161"/>
      <c r="J213" s="200">
        <f>BK213</f>
        <v>253294.93999999994</v>
      </c>
      <c r="K213" s="161"/>
      <c r="L213" s="165"/>
      <c r="M213" s="166"/>
      <c r="N213" s="167"/>
      <c r="O213" s="167"/>
      <c r="P213" s="168">
        <f>SUM(P214:P321)</f>
        <v>142.61851999999999</v>
      </c>
      <c r="Q213" s="167"/>
      <c r="R213" s="168">
        <f>SUM(R214:R321)</f>
        <v>2.3024755759</v>
      </c>
      <c r="S213" s="167"/>
      <c r="T213" s="169">
        <f>SUM(T214:T321)</f>
        <v>1.3270076000000002</v>
      </c>
      <c r="AR213" s="170" t="s">
        <v>83</v>
      </c>
      <c r="AT213" s="171" t="s">
        <v>74</v>
      </c>
      <c r="AU213" s="171" t="s">
        <v>83</v>
      </c>
      <c r="AY213" s="170" t="s">
        <v>135</v>
      </c>
      <c r="BK213" s="172">
        <f>SUM(BK214:BK321)</f>
        <v>253294.93999999994</v>
      </c>
    </row>
    <row r="214" spans="1:65" s="2" customFormat="1" ht="16.5" customHeight="1">
      <c r="A214" s="30"/>
      <c r="B214" s="31"/>
      <c r="C214" s="173" t="s">
        <v>340</v>
      </c>
      <c r="D214" s="173" t="s">
        <v>136</v>
      </c>
      <c r="E214" s="174" t="s">
        <v>567</v>
      </c>
      <c r="F214" s="175" t="s">
        <v>568</v>
      </c>
      <c r="G214" s="176" t="s">
        <v>198</v>
      </c>
      <c r="H214" s="177">
        <v>65.53</v>
      </c>
      <c r="I214" s="178">
        <v>174</v>
      </c>
      <c r="J214" s="178">
        <f>ROUND(I214*H214,2)</f>
        <v>11402.22</v>
      </c>
      <c r="K214" s="175" t="s">
        <v>140</v>
      </c>
      <c r="L214" s="35"/>
      <c r="M214" s="179" t="s">
        <v>1</v>
      </c>
      <c r="N214" s="180" t="s">
        <v>40</v>
      </c>
      <c r="O214" s="181">
        <v>0.41299999999999998</v>
      </c>
      <c r="P214" s="181">
        <f>O214*H214</f>
        <v>27.063890000000001</v>
      </c>
      <c r="Q214" s="181">
        <v>0</v>
      </c>
      <c r="R214" s="181">
        <f>Q214*H214</f>
        <v>0</v>
      </c>
      <c r="S214" s="181">
        <v>1.4919999999999999E-2</v>
      </c>
      <c r="T214" s="182">
        <f>S214*H214</f>
        <v>0.97770760000000001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3" t="s">
        <v>271</v>
      </c>
      <c r="AT214" s="183" t="s">
        <v>136</v>
      </c>
      <c r="AU214" s="183" t="s">
        <v>85</v>
      </c>
      <c r="AY214" s="16" t="s">
        <v>135</v>
      </c>
      <c r="BE214" s="184">
        <f>IF(N214="základní",J214,0)</f>
        <v>11402.22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83</v>
      </c>
      <c r="BK214" s="184">
        <f>ROUND(I214*H214,2)</f>
        <v>11402.22</v>
      </c>
      <c r="BL214" s="16" t="s">
        <v>271</v>
      </c>
      <c r="BM214" s="183" t="s">
        <v>569</v>
      </c>
    </row>
    <row r="215" spans="1:65" s="2" customFormat="1" ht="19.5">
      <c r="A215" s="30"/>
      <c r="B215" s="31"/>
      <c r="C215" s="32"/>
      <c r="D215" s="185" t="s">
        <v>143</v>
      </c>
      <c r="E215" s="32"/>
      <c r="F215" s="186" t="s">
        <v>570</v>
      </c>
      <c r="G215" s="32"/>
      <c r="H215" s="32"/>
      <c r="I215" s="32"/>
      <c r="J215" s="32"/>
      <c r="K215" s="32"/>
      <c r="L215" s="35"/>
      <c r="M215" s="187"/>
      <c r="N215" s="188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6" t="s">
        <v>143</v>
      </c>
      <c r="AU215" s="16" t="s">
        <v>85</v>
      </c>
    </row>
    <row r="216" spans="1:65" s="13" customFormat="1" ht="11.25">
      <c r="B216" s="201"/>
      <c r="C216" s="202"/>
      <c r="D216" s="185" t="s">
        <v>192</v>
      </c>
      <c r="E216" s="203" t="s">
        <v>1</v>
      </c>
      <c r="F216" s="204" t="s">
        <v>571</v>
      </c>
      <c r="G216" s="202"/>
      <c r="H216" s="205">
        <v>65.53</v>
      </c>
      <c r="I216" s="202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85</v>
      </c>
      <c r="AV216" s="13" t="s">
        <v>85</v>
      </c>
      <c r="AW216" s="13" t="s">
        <v>32</v>
      </c>
      <c r="AX216" s="13" t="s">
        <v>83</v>
      </c>
      <c r="AY216" s="210" t="s">
        <v>135</v>
      </c>
    </row>
    <row r="217" spans="1:65" s="2" customFormat="1" ht="24.2" customHeight="1">
      <c r="A217" s="30"/>
      <c r="B217" s="31"/>
      <c r="C217" s="173" t="s">
        <v>346</v>
      </c>
      <c r="D217" s="173" t="s">
        <v>136</v>
      </c>
      <c r="E217" s="174" t="s">
        <v>572</v>
      </c>
      <c r="F217" s="175" t="s">
        <v>573</v>
      </c>
      <c r="G217" s="176" t="s">
        <v>349</v>
      </c>
      <c r="H217" s="177">
        <v>2</v>
      </c>
      <c r="I217" s="178">
        <v>332.09</v>
      </c>
      <c r="J217" s="178">
        <f>ROUND(I217*H217,2)</f>
        <v>664.18</v>
      </c>
      <c r="K217" s="175" t="s">
        <v>140</v>
      </c>
      <c r="L217" s="35"/>
      <c r="M217" s="179" t="s">
        <v>1</v>
      </c>
      <c r="N217" s="180" t="s">
        <v>40</v>
      </c>
      <c r="O217" s="181">
        <v>0.70699999999999996</v>
      </c>
      <c r="P217" s="181">
        <f>O217*H217</f>
        <v>1.4139999999999999</v>
      </c>
      <c r="Q217" s="181">
        <v>1.6739999999999999E-5</v>
      </c>
      <c r="R217" s="181">
        <f>Q217*H217</f>
        <v>3.3479999999999998E-5</v>
      </c>
      <c r="S217" s="181">
        <v>3.9E-2</v>
      </c>
      <c r="T217" s="182">
        <f>S217*H217</f>
        <v>7.8E-2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3" t="s">
        <v>151</v>
      </c>
      <c r="AT217" s="183" t="s">
        <v>136</v>
      </c>
      <c r="AU217" s="183" t="s">
        <v>85</v>
      </c>
      <c r="AY217" s="16" t="s">
        <v>135</v>
      </c>
      <c r="BE217" s="184">
        <f>IF(N217="základní",J217,0)</f>
        <v>664.18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83</v>
      </c>
      <c r="BK217" s="184">
        <f>ROUND(I217*H217,2)</f>
        <v>664.18</v>
      </c>
      <c r="BL217" s="16" t="s">
        <v>151</v>
      </c>
      <c r="BM217" s="183" t="s">
        <v>574</v>
      </c>
    </row>
    <row r="218" spans="1:65" s="2" customFormat="1" ht="19.5">
      <c r="A218" s="30"/>
      <c r="B218" s="31"/>
      <c r="C218" s="32"/>
      <c r="D218" s="185" t="s">
        <v>143</v>
      </c>
      <c r="E218" s="32"/>
      <c r="F218" s="186" t="s">
        <v>575</v>
      </c>
      <c r="G218" s="32"/>
      <c r="H218" s="32"/>
      <c r="I218" s="32"/>
      <c r="J218" s="32"/>
      <c r="K218" s="32"/>
      <c r="L218" s="35"/>
      <c r="M218" s="187"/>
      <c r="N218" s="188"/>
      <c r="O218" s="67"/>
      <c r="P218" s="67"/>
      <c r="Q218" s="67"/>
      <c r="R218" s="67"/>
      <c r="S218" s="67"/>
      <c r="T218" s="68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6" t="s">
        <v>143</v>
      </c>
      <c r="AU218" s="16" t="s">
        <v>85</v>
      </c>
    </row>
    <row r="219" spans="1:65" s="13" customFormat="1" ht="11.25">
      <c r="B219" s="201"/>
      <c r="C219" s="202"/>
      <c r="D219" s="185" t="s">
        <v>192</v>
      </c>
      <c r="E219" s="203" t="s">
        <v>1</v>
      </c>
      <c r="F219" s="204" t="s">
        <v>85</v>
      </c>
      <c r="G219" s="202"/>
      <c r="H219" s="205">
        <v>2</v>
      </c>
      <c r="I219" s="202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192</v>
      </c>
      <c r="AU219" s="210" t="s">
        <v>85</v>
      </c>
      <c r="AV219" s="13" t="s">
        <v>85</v>
      </c>
      <c r="AW219" s="13" t="s">
        <v>32</v>
      </c>
      <c r="AX219" s="13" t="s">
        <v>83</v>
      </c>
      <c r="AY219" s="210" t="s">
        <v>135</v>
      </c>
    </row>
    <row r="220" spans="1:65" s="2" customFormat="1" ht="24.2" customHeight="1">
      <c r="A220" s="30"/>
      <c r="B220" s="31"/>
      <c r="C220" s="173" t="s">
        <v>352</v>
      </c>
      <c r="D220" s="173" t="s">
        <v>136</v>
      </c>
      <c r="E220" s="174" t="s">
        <v>576</v>
      </c>
      <c r="F220" s="175" t="s">
        <v>577</v>
      </c>
      <c r="G220" s="176" t="s">
        <v>349</v>
      </c>
      <c r="H220" s="177">
        <v>1</v>
      </c>
      <c r="I220" s="178">
        <v>458.95</v>
      </c>
      <c r="J220" s="178">
        <f>ROUND(I220*H220,2)</f>
        <v>458.95</v>
      </c>
      <c r="K220" s="175" t="s">
        <v>140</v>
      </c>
      <c r="L220" s="35"/>
      <c r="M220" s="179" t="s">
        <v>1</v>
      </c>
      <c r="N220" s="180" t="s">
        <v>40</v>
      </c>
      <c r="O220" s="181">
        <v>0.97799999999999998</v>
      </c>
      <c r="P220" s="181">
        <f>O220*H220</f>
        <v>0.97799999999999998</v>
      </c>
      <c r="Q220" s="181">
        <v>1.6739999999999999E-5</v>
      </c>
      <c r="R220" s="181">
        <f>Q220*H220</f>
        <v>1.6739999999999999E-5</v>
      </c>
      <c r="S220" s="181">
        <v>5.3999999999999999E-2</v>
      </c>
      <c r="T220" s="182">
        <f>S220*H220</f>
        <v>5.3999999999999999E-2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3" t="s">
        <v>271</v>
      </c>
      <c r="AT220" s="183" t="s">
        <v>136</v>
      </c>
      <c r="AU220" s="183" t="s">
        <v>85</v>
      </c>
      <c r="AY220" s="16" t="s">
        <v>135</v>
      </c>
      <c r="BE220" s="184">
        <f>IF(N220="základní",J220,0)</f>
        <v>458.95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83</v>
      </c>
      <c r="BK220" s="184">
        <f>ROUND(I220*H220,2)</f>
        <v>458.95</v>
      </c>
      <c r="BL220" s="16" t="s">
        <v>271</v>
      </c>
      <c r="BM220" s="183" t="s">
        <v>578</v>
      </c>
    </row>
    <row r="221" spans="1:65" s="2" customFormat="1" ht="19.5">
      <c r="A221" s="30"/>
      <c r="B221" s="31"/>
      <c r="C221" s="32"/>
      <c r="D221" s="185" t="s">
        <v>143</v>
      </c>
      <c r="E221" s="32"/>
      <c r="F221" s="186" t="s">
        <v>579</v>
      </c>
      <c r="G221" s="32"/>
      <c r="H221" s="32"/>
      <c r="I221" s="32"/>
      <c r="J221" s="32"/>
      <c r="K221" s="32"/>
      <c r="L221" s="35"/>
      <c r="M221" s="187"/>
      <c r="N221" s="188"/>
      <c r="O221" s="67"/>
      <c r="P221" s="67"/>
      <c r="Q221" s="67"/>
      <c r="R221" s="67"/>
      <c r="S221" s="67"/>
      <c r="T221" s="68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6" t="s">
        <v>143</v>
      </c>
      <c r="AU221" s="16" t="s">
        <v>85</v>
      </c>
    </row>
    <row r="222" spans="1:65" s="13" customFormat="1" ht="11.25">
      <c r="B222" s="201"/>
      <c r="C222" s="202"/>
      <c r="D222" s="185" t="s">
        <v>192</v>
      </c>
      <c r="E222" s="203" t="s">
        <v>1</v>
      </c>
      <c r="F222" s="204" t="s">
        <v>83</v>
      </c>
      <c r="G222" s="202"/>
      <c r="H222" s="205">
        <v>1</v>
      </c>
      <c r="I222" s="202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85</v>
      </c>
      <c r="AV222" s="13" t="s">
        <v>85</v>
      </c>
      <c r="AW222" s="13" t="s">
        <v>32</v>
      </c>
      <c r="AX222" s="13" t="s">
        <v>83</v>
      </c>
      <c r="AY222" s="210" t="s">
        <v>135</v>
      </c>
    </row>
    <row r="223" spans="1:65" s="2" customFormat="1" ht="24.2" customHeight="1">
      <c r="A223" s="30"/>
      <c r="B223" s="31"/>
      <c r="C223" s="173" t="s">
        <v>357</v>
      </c>
      <c r="D223" s="173" t="s">
        <v>136</v>
      </c>
      <c r="E223" s="174" t="s">
        <v>580</v>
      </c>
      <c r="F223" s="175" t="s">
        <v>581</v>
      </c>
      <c r="G223" s="176" t="s">
        <v>198</v>
      </c>
      <c r="H223" s="177">
        <v>65.53</v>
      </c>
      <c r="I223" s="178">
        <v>152.22999999999999</v>
      </c>
      <c r="J223" s="178">
        <f>ROUND(I223*H223,2)</f>
        <v>9975.6299999999992</v>
      </c>
      <c r="K223" s="175" t="s">
        <v>140</v>
      </c>
      <c r="L223" s="35"/>
      <c r="M223" s="179" t="s">
        <v>1</v>
      </c>
      <c r="N223" s="180" t="s">
        <v>40</v>
      </c>
      <c r="O223" s="181">
        <v>0.44800000000000001</v>
      </c>
      <c r="P223" s="181">
        <f>O223*H223</f>
        <v>29.35744</v>
      </c>
      <c r="Q223" s="181">
        <v>4.7999999999999996E-7</v>
      </c>
      <c r="R223" s="181">
        <f>Q223*H223</f>
        <v>3.1454399999999995E-5</v>
      </c>
      <c r="S223" s="181">
        <v>0</v>
      </c>
      <c r="T223" s="182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3" t="s">
        <v>151</v>
      </c>
      <c r="AT223" s="183" t="s">
        <v>136</v>
      </c>
      <c r="AU223" s="183" t="s">
        <v>85</v>
      </c>
      <c r="AY223" s="16" t="s">
        <v>135</v>
      </c>
      <c r="BE223" s="184">
        <f>IF(N223="základní",J223,0)</f>
        <v>9975.6299999999992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83</v>
      </c>
      <c r="BK223" s="184">
        <f>ROUND(I223*H223,2)</f>
        <v>9975.6299999999992</v>
      </c>
      <c r="BL223" s="16" t="s">
        <v>151</v>
      </c>
      <c r="BM223" s="183" t="s">
        <v>582</v>
      </c>
    </row>
    <row r="224" spans="1:65" s="2" customFormat="1" ht="19.5">
      <c r="A224" s="30"/>
      <c r="B224" s="31"/>
      <c r="C224" s="32"/>
      <c r="D224" s="185" t="s">
        <v>143</v>
      </c>
      <c r="E224" s="32"/>
      <c r="F224" s="186" t="s">
        <v>583</v>
      </c>
      <c r="G224" s="32"/>
      <c r="H224" s="32"/>
      <c r="I224" s="32"/>
      <c r="J224" s="32"/>
      <c r="K224" s="32"/>
      <c r="L224" s="35"/>
      <c r="M224" s="187"/>
      <c r="N224" s="188"/>
      <c r="O224" s="67"/>
      <c r="P224" s="67"/>
      <c r="Q224" s="67"/>
      <c r="R224" s="67"/>
      <c r="S224" s="67"/>
      <c r="T224" s="68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6" t="s">
        <v>143</v>
      </c>
      <c r="AU224" s="16" t="s">
        <v>85</v>
      </c>
    </row>
    <row r="225" spans="1:65" s="13" customFormat="1" ht="11.25">
      <c r="B225" s="201"/>
      <c r="C225" s="202"/>
      <c r="D225" s="185" t="s">
        <v>192</v>
      </c>
      <c r="E225" s="203" t="s">
        <v>1</v>
      </c>
      <c r="F225" s="204" t="s">
        <v>571</v>
      </c>
      <c r="G225" s="202"/>
      <c r="H225" s="205">
        <v>65.53</v>
      </c>
      <c r="I225" s="202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192</v>
      </c>
      <c r="AU225" s="210" t="s">
        <v>85</v>
      </c>
      <c r="AV225" s="13" t="s">
        <v>85</v>
      </c>
      <c r="AW225" s="13" t="s">
        <v>32</v>
      </c>
      <c r="AX225" s="13" t="s">
        <v>83</v>
      </c>
      <c r="AY225" s="210" t="s">
        <v>135</v>
      </c>
    </row>
    <row r="226" spans="1:65" s="2" customFormat="1" ht="24.2" customHeight="1">
      <c r="A226" s="30"/>
      <c r="B226" s="31"/>
      <c r="C226" s="221" t="s">
        <v>362</v>
      </c>
      <c r="D226" s="221" t="s">
        <v>295</v>
      </c>
      <c r="E226" s="222" t="s">
        <v>584</v>
      </c>
      <c r="F226" s="223" t="s">
        <v>585</v>
      </c>
      <c r="G226" s="224" t="s">
        <v>198</v>
      </c>
      <c r="H226" s="225">
        <v>66.840999999999994</v>
      </c>
      <c r="I226" s="226">
        <v>2110</v>
      </c>
      <c r="J226" s="226">
        <f>ROUND(I226*H226,2)</f>
        <v>141034.51</v>
      </c>
      <c r="K226" s="223" t="s">
        <v>253</v>
      </c>
      <c r="L226" s="227"/>
      <c r="M226" s="228" t="s">
        <v>1</v>
      </c>
      <c r="N226" s="229" t="s">
        <v>40</v>
      </c>
      <c r="O226" s="181">
        <v>0</v>
      </c>
      <c r="P226" s="181">
        <f>O226*H226</f>
        <v>0</v>
      </c>
      <c r="Q226" s="181">
        <v>2.1499999999999998E-2</v>
      </c>
      <c r="R226" s="181">
        <f>Q226*H226</f>
        <v>1.4370814999999997</v>
      </c>
      <c r="S226" s="181">
        <v>0</v>
      </c>
      <c r="T226" s="18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3" t="s">
        <v>166</v>
      </c>
      <c r="AT226" s="183" t="s">
        <v>295</v>
      </c>
      <c r="AU226" s="183" t="s">
        <v>85</v>
      </c>
      <c r="AY226" s="16" t="s">
        <v>135</v>
      </c>
      <c r="BE226" s="184">
        <f>IF(N226="základní",J226,0)</f>
        <v>141034.51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83</v>
      </c>
      <c r="BK226" s="184">
        <f>ROUND(I226*H226,2)</f>
        <v>141034.51</v>
      </c>
      <c r="BL226" s="16" t="s">
        <v>151</v>
      </c>
      <c r="BM226" s="183" t="s">
        <v>586</v>
      </c>
    </row>
    <row r="227" spans="1:65" s="2" customFormat="1" ht="11.25">
      <c r="A227" s="30"/>
      <c r="B227" s="31"/>
      <c r="C227" s="32"/>
      <c r="D227" s="185" t="s">
        <v>143</v>
      </c>
      <c r="E227" s="32"/>
      <c r="F227" s="186" t="s">
        <v>587</v>
      </c>
      <c r="G227" s="32"/>
      <c r="H227" s="32"/>
      <c r="I227" s="32"/>
      <c r="J227" s="32"/>
      <c r="K227" s="32"/>
      <c r="L227" s="35"/>
      <c r="M227" s="187"/>
      <c r="N227" s="188"/>
      <c r="O227" s="67"/>
      <c r="P227" s="67"/>
      <c r="Q227" s="67"/>
      <c r="R227" s="67"/>
      <c r="S227" s="67"/>
      <c r="T227" s="68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6" t="s">
        <v>143</v>
      </c>
      <c r="AU227" s="16" t="s">
        <v>85</v>
      </c>
    </row>
    <row r="228" spans="1:65" s="13" customFormat="1" ht="11.25">
      <c r="B228" s="201"/>
      <c r="C228" s="202"/>
      <c r="D228" s="185" t="s">
        <v>192</v>
      </c>
      <c r="E228" s="203" t="s">
        <v>1</v>
      </c>
      <c r="F228" s="204" t="s">
        <v>588</v>
      </c>
      <c r="G228" s="202"/>
      <c r="H228" s="205">
        <v>66.840999999999994</v>
      </c>
      <c r="I228" s="202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85</v>
      </c>
      <c r="AV228" s="13" t="s">
        <v>85</v>
      </c>
      <c r="AW228" s="13" t="s">
        <v>32</v>
      </c>
      <c r="AX228" s="13" t="s">
        <v>83</v>
      </c>
      <c r="AY228" s="210" t="s">
        <v>135</v>
      </c>
    </row>
    <row r="229" spans="1:65" s="2" customFormat="1" ht="24.2" customHeight="1">
      <c r="A229" s="30"/>
      <c r="B229" s="31"/>
      <c r="C229" s="173" t="s">
        <v>368</v>
      </c>
      <c r="D229" s="173" t="s">
        <v>136</v>
      </c>
      <c r="E229" s="174" t="s">
        <v>589</v>
      </c>
      <c r="F229" s="175" t="s">
        <v>590</v>
      </c>
      <c r="G229" s="176" t="s">
        <v>349</v>
      </c>
      <c r="H229" s="177">
        <v>5</v>
      </c>
      <c r="I229" s="178">
        <v>540.91</v>
      </c>
      <c r="J229" s="178">
        <f>ROUND(I229*H229,2)</f>
        <v>2704.55</v>
      </c>
      <c r="K229" s="175" t="s">
        <v>140</v>
      </c>
      <c r="L229" s="35"/>
      <c r="M229" s="179" t="s">
        <v>1</v>
      </c>
      <c r="N229" s="180" t="s">
        <v>40</v>
      </c>
      <c r="O229" s="181">
        <v>1.5920000000000001</v>
      </c>
      <c r="P229" s="181">
        <f>O229*H229</f>
        <v>7.9600000000000009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3" t="s">
        <v>151</v>
      </c>
      <c r="AT229" s="183" t="s">
        <v>136</v>
      </c>
      <c r="AU229" s="183" t="s">
        <v>85</v>
      </c>
      <c r="AY229" s="16" t="s">
        <v>135</v>
      </c>
      <c r="BE229" s="184">
        <f>IF(N229="základní",J229,0)</f>
        <v>2704.55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6" t="s">
        <v>83</v>
      </c>
      <c r="BK229" s="184">
        <f>ROUND(I229*H229,2)</f>
        <v>2704.55</v>
      </c>
      <c r="BL229" s="16" t="s">
        <v>151</v>
      </c>
      <c r="BM229" s="183" t="s">
        <v>591</v>
      </c>
    </row>
    <row r="230" spans="1:65" s="2" customFormat="1" ht="29.25">
      <c r="A230" s="30"/>
      <c r="B230" s="31"/>
      <c r="C230" s="32"/>
      <c r="D230" s="185" t="s">
        <v>143</v>
      </c>
      <c r="E230" s="32"/>
      <c r="F230" s="186" t="s">
        <v>592</v>
      </c>
      <c r="G230" s="32"/>
      <c r="H230" s="32"/>
      <c r="I230" s="32"/>
      <c r="J230" s="32"/>
      <c r="K230" s="32"/>
      <c r="L230" s="35"/>
      <c r="M230" s="187"/>
      <c r="N230" s="188"/>
      <c r="O230" s="67"/>
      <c r="P230" s="67"/>
      <c r="Q230" s="67"/>
      <c r="R230" s="67"/>
      <c r="S230" s="67"/>
      <c r="T230" s="68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6" t="s">
        <v>143</v>
      </c>
      <c r="AU230" s="16" t="s">
        <v>85</v>
      </c>
    </row>
    <row r="231" spans="1:65" s="13" customFormat="1" ht="11.25">
      <c r="B231" s="201"/>
      <c r="C231" s="202"/>
      <c r="D231" s="185" t="s">
        <v>192</v>
      </c>
      <c r="E231" s="203" t="s">
        <v>1</v>
      </c>
      <c r="F231" s="204" t="s">
        <v>593</v>
      </c>
      <c r="G231" s="202"/>
      <c r="H231" s="205">
        <v>5</v>
      </c>
      <c r="I231" s="202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85</v>
      </c>
      <c r="AV231" s="13" t="s">
        <v>85</v>
      </c>
      <c r="AW231" s="13" t="s">
        <v>32</v>
      </c>
      <c r="AX231" s="13" t="s">
        <v>83</v>
      </c>
      <c r="AY231" s="210" t="s">
        <v>135</v>
      </c>
    </row>
    <row r="232" spans="1:65" s="2" customFormat="1" ht="33" customHeight="1">
      <c r="A232" s="30"/>
      <c r="B232" s="31"/>
      <c r="C232" s="221" t="s">
        <v>375</v>
      </c>
      <c r="D232" s="221" t="s">
        <v>295</v>
      </c>
      <c r="E232" s="222" t="s">
        <v>594</v>
      </c>
      <c r="F232" s="223" t="s">
        <v>595</v>
      </c>
      <c r="G232" s="224" t="s">
        <v>349</v>
      </c>
      <c r="H232" s="225">
        <v>1</v>
      </c>
      <c r="I232" s="226">
        <v>2880</v>
      </c>
      <c r="J232" s="226">
        <f>ROUND(I232*H232,2)</f>
        <v>2880</v>
      </c>
      <c r="K232" s="223" t="s">
        <v>253</v>
      </c>
      <c r="L232" s="227"/>
      <c r="M232" s="228" t="s">
        <v>1</v>
      </c>
      <c r="N232" s="229" t="s">
        <v>40</v>
      </c>
      <c r="O232" s="181">
        <v>0</v>
      </c>
      <c r="P232" s="181">
        <f>O232*H232</f>
        <v>0</v>
      </c>
      <c r="Q232" s="181">
        <v>8.8000000000000005E-3</v>
      </c>
      <c r="R232" s="181">
        <f>Q232*H232</f>
        <v>8.8000000000000005E-3</v>
      </c>
      <c r="S232" s="181">
        <v>0</v>
      </c>
      <c r="T232" s="182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83" t="s">
        <v>166</v>
      </c>
      <c r="AT232" s="183" t="s">
        <v>295</v>
      </c>
      <c r="AU232" s="183" t="s">
        <v>85</v>
      </c>
      <c r="AY232" s="16" t="s">
        <v>135</v>
      </c>
      <c r="BE232" s="184">
        <f>IF(N232="základní",J232,0)</f>
        <v>2880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6" t="s">
        <v>83</v>
      </c>
      <c r="BK232" s="184">
        <f>ROUND(I232*H232,2)</f>
        <v>2880</v>
      </c>
      <c r="BL232" s="16" t="s">
        <v>151</v>
      </c>
      <c r="BM232" s="183" t="s">
        <v>596</v>
      </c>
    </row>
    <row r="233" spans="1:65" s="2" customFormat="1" ht="19.5">
      <c r="A233" s="30"/>
      <c r="B233" s="31"/>
      <c r="C233" s="32"/>
      <c r="D233" s="185" t="s">
        <v>143</v>
      </c>
      <c r="E233" s="32"/>
      <c r="F233" s="186" t="s">
        <v>597</v>
      </c>
      <c r="G233" s="32"/>
      <c r="H233" s="32"/>
      <c r="I233" s="32"/>
      <c r="J233" s="32"/>
      <c r="K233" s="32"/>
      <c r="L233" s="35"/>
      <c r="M233" s="187"/>
      <c r="N233" s="188"/>
      <c r="O233" s="67"/>
      <c r="P233" s="67"/>
      <c r="Q233" s="67"/>
      <c r="R233" s="67"/>
      <c r="S233" s="67"/>
      <c r="T233" s="68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6" t="s">
        <v>143</v>
      </c>
      <c r="AU233" s="16" t="s">
        <v>85</v>
      </c>
    </row>
    <row r="234" spans="1:65" s="13" customFormat="1" ht="11.25">
      <c r="B234" s="201"/>
      <c r="C234" s="202"/>
      <c r="D234" s="185" t="s">
        <v>192</v>
      </c>
      <c r="E234" s="203" t="s">
        <v>1</v>
      </c>
      <c r="F234" s="204" t="s">
        <v>83</v>
      </c>
      <c r="G234" s="202"/>
      <c r="H234" s="205">
        <v>1</v>
      </c>
      <c r="I234" s="202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192</v>
      </c>
      <c r="AU234" s="210" t="s">
        <v>85</v>
      </c>
      <c r="AV234" s="13" t="s">
        <v>85</v>
      </c>
      <c r="AW234" s="13" t="s">
        <v>32</v>
      </c>
      <c r="AX234" s="13" t="s">
        <v>83</v>
      </c>
      <c r="AY234" s="210" t="s">
        <v>135</v>
      </c>
    </row>
    <row r="235" spans="1:65" s="2" customFormat="1" ht="24.2" customHeight="1">
      <c r="A235" s="30"/>
      <c r="B235" s="31"/>
      <c r="C235" s="221" t="s">
        <v>381</v>
      </c>
      <c r="D235" s="221" t="s">
        <v>295</v>
      </c>
      <c r="E235" s="222" t="s">
        <v>598</v>
      </c>
      <c r="F235" s="223" t="s">
        <v>599</v>
      </c>
      <c r="G235" s="224" t="s">
        <v>349</v>
      </c>
      <c r="H235" s="225">
        <v>1</v>
      </c>
      <c r="I235" s="226">
        <v>2220</v>
      </c>
      <c r="J235" s="226">
        <f>ROUND(I235*H235,2)</f>
        <v>2220</v>
      </c>
      <c r="K235" s="223" t="s">
        <v>219</v>
      </c>
      <c r="L235" s="227"/>
      <c r="M235" s="228" t="s">
        <v>1</v>
      </c>
      <c r="N235" s="229" t="s">
        <v>40</v>
      </c>
      <c r="O235" s="181">
        <v>0</v>
      </c>
      <c r="P235" s="181">
        <f>O235*H235</f>
        <v>0</v>
      </c>
      <c r="Q235" s="181">
        <v>8.8000000000000005E-3</v>
      </c>
      <c r="R235" s="181">
        <f>Q235*H235</f>
        <v>8.8000000000000005E-3</v>
      </c>
      <c r="S235" s="181">
        <v>0</v>
      </c>
      <c r="T235" s="18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3" t="s">
        <v>166</v>
      </c>
      <c r="AT235" s="183" t="s">
        <v>295</v>
      </c>
      <c r="AU235" s="183" t="s">
        <v>85</v>
      </c>
      <c r="AY235" s="16" t="s">
        <v>135</v>
      </c>
      <c r="BE235" s="184">
        <f>IF(N235="základní",J235,0)</f>
        <v>2220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83</v>
      </c>
      <c r="BK235" s="184">
        <f>ROUND(I235*H235,2)</f>
        <v>2220</v>
      </c>
      <c r="BL235" s="16" t="s">
        <v>151</v>
      </c>
      <c r="BM235" s="183" t="s">
        <v>600</v>
      </c>
    </row>
    <row r="236" spans="1:65" s="2" customFormat="1" ht="29.25">
      <c r="A236" s="30"/>
      <c r="B236" s="31"/>
      <c r="C236" s="32"/>
      <c r="D236" s="185" t="s">
        <v>143</v>
      </c>
      <c r="E236" s="32"/>
      <c r="F236" s="186" t="s">
        <v>601</v>
      </c>
      <c r="G236" s="32"/>
      <c r="H236" s="32"/>
      <c r="I236" s="32"/>
      <c r="J236" s="32"/>
      <c r="K236" s="32"/>
      <c r="L236" s="35"/>
      <c r="M236" s="187"/>
      <c r="N236" s="188"/>
      <c r="O236" s="67"/>
      <c r="P236" s="67"/>
      <c r="Q236" s="67"/>
      <c r="R236" s="67"/>
      <c r="S236" s="67"/>
      <c r="T236" s="68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6" t="s">
        <v>143</v>
      </c>
      <c r="AU236" s="16" t="s">
        <v>85</v>
      </c>
    </row>
    <row r="237" spans="1:65" s="13" customFormat="1" ht="11.25">
      <c r="B237" s="201"/>
      <c r="C237" s="202"/>
      <c r="D237" s="185" t="s">
        <v>192</v>
      </c>
      <c r="E237" s="203" t="s">
        <v>1</v>
      </c>
      <c r="F237" s="204" t="s">
        <v>83</v>
      </c>
      <c r="G237" s="202"/>
      <c r="H237" s="205">
        <v>1</v>
      </c>
      <c r="I237" s="202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85</v>
      </c>
      <c r="AV237" s="13" t="s">
        <v>85</v>
      </c>
      <c r="AW237" s="13" t="s">
        <v>32</v>
      </c>
      <c r="AX237" s="13" t="s">
        <v>83</v>
      </c>
      <c r="AY237" s="210" t="s">
        <v>135</v>
      </c>
    </row>
    <row r="238" spans="1:65" s="2" customFormat="1" ht="24.2" customHeight="1">
      <c r="A238" s="30"/>
      <c r="B238" s="31"/>
      <c r="C238" s="221" t="s">
        <v>387</v>
      </c>
      <c r="D238" s="221" t="s">
        <v>295</v>
      </c>
      <c r="E238" s="222" t="s">
        <v>602</v>
      </c>
      <c r="F238" s="223" t="s">
        <v>603</v>
      </c>
      <c r="G238" s="224" t="s">
        <v>349</v>
      </c>
      <c r="H238" s="225">
        <v>1</v>
      </c>
      <c r="I238" s="226">
        <v>2320</v>
      </c>
      <c r="J238" s="226">
        <f>ROUND(I238*H238,2)</f>
        <v>2320</v>
      </c>
      <c r="K238" s="223" t="s">
        <v>253</v>
      </c>
      <c r="L238" s="227"/>
      <c r="M238" s="228" t="s">
        <v>1</v>
      </c>
      <c r="N238" s="229" t="s">
        <v>40</v>
      </c>
      <c r="O238" s="181">
        <v>0</v>
      </c>
      <c r="P238" s="181">
        <f>O238*H238</f>
        <v>0</v>
      </c>
      <c r="Q238" s="181">
        <v>1.0800000000000001E-2</v>
      </c>
      <c r="R238" s="181">
        <f>Q238*H238</f>
        <v>1.0800000000000001E-2</v>
      </c>
      <c r="S238" s="181">
        <v>0</v>
      </c>
      <c r="T238" s="182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3" t="s">
        <v>166</v>
      </c>
      <c r="AT238" s="183" t="s">
        <v>295</v>
      </c>
      <c r="AU238" s="183" t="s">
        <v>85</v>
      </c>
      <c r="AY238" s="16" t="s">
        <v>135</v>
      </c>
      <c r="BE238" s="184">
        <f>IF(N238="základní",J238,0)</f>
        <v>2320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83</v>
      </c>
      <c r="BK238" s="184">
        <f>ROUND(I238*H238,2)</f>
        <v>2320</v>
      </c>
      <c r="BL238" s="16" t="s">
        <v>151</v>
      </c>
      <c r="BM238" s="183" t="s">
        <v>604</v>
      </c>
    </row>
    <row r="239" spans="1:65" s="2" customFormat="1" ht="19.5">
      <c r="A239" s="30"/>
      <c r="B239" s="31"/>
      <c r="C239" s="32"/>
      <c r="D239" s="185" t="s">
        <v>143</v>
      </c>
      <c r="E239" s="32"/>
      <c r="F239" s="186" t="s">
        <v>605</v>
      </c>
      <c r="G239" s="32"/>
      <c r="H239" s="32"/>
      <c r="I239" s="32"/>
      <c r="J239" s="32"/>
      <c r="K239" s="32"/>
      <c r="L239" s="35"/>
      <c r="M239" s="187"/>
      <c r="N239" s="188"/>
      <c r="O239" s="67"/>
      <c r="P239" s="67"/>
      <c r="Q239" s="67"/>
      <c r="R239" s="67"/>
      <c r="S239" s="67"/>
      <c r="T239" s="68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6" t="s">
        <v>143</v>
      </c>
      <c r="AU239" s="16" t="s">
        <v>85</v>
      </c>
    </row>
    <row r="240" spans="1:65" s="13" customFormat="1" ht="11.25">
      <c r="B240" s="201"/>
      <c r="C240" s="202"/>
      <c r="D240" s="185" t="s">
        <v>192</v>
      </c>
      <c r="E240" s="203" t="s">
        <v>1</v>
      </c>
      <c r="F240" s="204" t="s">
        <v>83</v>
      </c>
      <c r="G240" s="202"/>
      <c r="H240" s="205">
        <v>1</v>
      </c>
      <c r="I240" s="202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85</v>
      </c>
      <c r="AV240" s="13" t="s">
        <v>85</v>
      </c>
      <c r="AW240" s="13" t="s">
        <v>32</v>
      </c>
      <c r="AX240" s="13" t="s">
        <v>83</v>
      </c>
      <c r="AY240" s="210" t="s">
        <v>135</v>
      </c>
    </row>
    <row r="241" spans="1:65" s="2" customFormat="1" ht="16.5" customHeight="1">
      <c r="A241" s="30"/>
      <c r="B241" s="31"/>
      <c r="C241" s="221" t="s">
        <v>393</v>
      </c>
      <c r="D241" s="221" t="s">
        <v>295</v>
      </c>
      <c r="E241" s="222" t="s">
        <v>606</v>
      </c>
      <c r="F241" s="223" t="s">
        <v>607</v>
      </c>
      <c r="G241" s="224" t="s">
        <v>349</v>
      </c>
      <c r="H241" s="225">
        <v>1</v>
      </c>
      <c r="I241" s="226">
        <v>4652</v>
      </c>
      <c r="J241" s="226">
        <f>ROUND(I241*H241,2)</f>
        <v>4652</v>
      </c>
      <c r="K241" s="223" t="s">
        <v>1</v>
      </c>
      <c r="L241" s="227"/>
      <c r="M241" s="228" t="s">
        <v>1</v>
      </c>
      <c r="N241" s="229" t="s">
        <v>40</v>
      </c>
      <c r="O241" s="181">
        <v>0</v>
      </c>
      <c r="P241" s="181">
        <f>O241*H241</f>
        <v>0</v>
      </c>
      <c r="Q241" s="181">
        <v>4.0000000000000001E-3</v>
      </c>
      <c r="R241" s="181">
        <f>Q241*H241</f>
        <v>4.0000000000000001E-3</v>
      </c>
      <c r="S241" s="181">
        <v>0</v>
      </c>
      <c r="T241" s="182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83" t="s">
        <v>166</v>
      </c>
      <c r="AT241" s="183" t="s">
        <v>295</v>
      </c>
      <c r="AU241" s="183" t="s">
        <v>85</v>
      </c>
      <c r="AY241" s="16" t="s">
        <v>135</v>
      </c>
      <c r="BE241" s="184">
        <f>IF(N241="základní",J241,0)</f>
        <v>4652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6" t="s">
        <v>83</v>
      </c>
      <c r="BK241" s="184">
        <f>ROUND(I241*H241,2)</f>
        <v>4652</v>
      </c>
      <c r="BL241" s="16" t="s">
        <v>151</v>
      </c>
      <c r="BM241" s="183" t="s">
        <v>608</v>
      </c>
    </row>
    <row r="242" spans="1:65" s="2" customFormat="1" ht="11.25">
      <c r="A242" s="30"/>
      <c r="B242" s="31"/>
      <c r="C242" s="32"/>
      <c r="D242" s="185" t="s">
        <v>143</v>
      </c>
      <c r="E242" s="32"/>
      <c r="F242" s="186" t="s">
        <v>609</v>
      </c>
      <c r="G242" s="32"/>
      <c r="H242" s="32"/>
      <c r="I242" s="32"/>
      <c r="J242" s="32"/>
      <c r="K242" s="32"/>
      <c r="L242" s="35"/>
      <c r="M242" s="187"/>
      <c r="N242" s="188"/>
      <c r="O242" s="67"/>
      <c r="P242" s="67"/>
      <c r="Q242" s="67"/>
      <c r="R242" s="67"/>
      <c r="S242" s="67"/>
      <c r="T242" s="68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6" t="s">
        <v>143</v>
      </c>
      <c r="AU242" s="16" t="s">
        <v>85</v>
      </c>
    </row>
    <row r="243" spans="1:65" s="13" customFormat="1" ht="11.25">
      <c r="B243" s="201"/>
      <c r="C243" s="202"/>
      <c r="D243" s="185" t="s">
        <v>192</v>
      </c>
      <c r="E243" s="203" t="s">
        <v>1</v>
      </c>
      <c r="F243" s="204" t="s">
        <v>83</v>
      </c>
      <c r="G243" s="202"/>
      <c r="H243" s="205">
        <v>1</v>
      </c>
      <c r="I243" s="202"/>
      <c r="J243" s="202"/>
      <c r="K243" s="202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192</v>
      </c>
      <c r="AU243" s="210" t="s">
        <v>85</v>
      </c>
      <c r="AV243" s="13" t="s">
        <v>85</v>
      </c>
      <c r="AW243" s="13" t="s">
        <v>32</v>
      </c>
      <c r="AX243" s="13" t="s">
        <v>83</v>
      </c>
      <c r="AY243" s="210" t="s">
        <v>135</v>
      </c>
    </row>
    <row r="244" spans="1:65" s="2" customFormat="1" ht="16.5" customHeight="1">
      <c r="A244" s="30"/>
      <c r="B244" s="31"/>
      <c r="C244" s="221" t="s">
        <v>399</v>
      </c>
      <c r="D244" s="221" t="s">
        <v>295</v>
      </c>
      <c r="E244" s="222" t="s">
        <v>610</v>
      </c>
      <c r="F244" s="223" t="s">
        <v>611</v>
      </c>
      <c r="G244" s="224" t="s">
        <v>349</v>
      </c>
      <c r="H244" s="225">
        <v>1</v>
      </c>
      <c r="I244" s="226">
        <v>4552</v>
      </c>
      <c r="J244" s="226">
        <f>ROUND(I244*H244,2)</f>
        <v>4552</v>
      </c>
      <c r="K244" s="223" t="s">
        <v>1</v>
      </c>
      <c r="L244" s="227"/>
      <c r="M244" s="228" t="s">
        <v>1</v>
      </c>
      <c r="N244" s="229" t="s">
        <v>40</v>
      </c>
      <c r="O244" s="181">
        <v>0</v>
      </c>
      <c r="P244" s="181">
        <f>O244*H244</f>
        <v>0</v>
      </c>
      <c r="Q244" s="181">
        <v>4.0000000000000001E-3</v>
      </c>
      <c r="R244" s="181">
        <f>Q244*H244</f>
        <v>4.0000000000000001E-3</v>
      </c>
      <c r="S244" s="181">
        <v>0</v>
      </c>
      <c r="T244" s="182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83" t="s">
        <v>166</v>
      </c>
      <c r="AT244" s="183" t="s">
        <v>295</v>
      </c>
      <c r="AU244" s="183" t="s">
        <v>85</v>
      </c>
      <c r="AY244" s="16" t="s">
        <v>135</v>
      </c>
      <c r="BE244" s="184">
        <f>IF(N244="základní",J244,0)</f>
        <v>4552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6" t="s">
        <v>83</v>
      </c>
      <c r="BK244" s="184">
        <f>ROUND(I244*H244,2)</f>
        <v>4552</v>
      </c>
      <c r="BL244" s="16" t="s">
        <v>151</v>
      </c>
      <c r="BM244" s="183" t="s">
        <v>612</v>
      </c>
    </row>
    <row r="245" spans="1:65" s="2" customFormat="1" ht="11.25">
      <c r="A245" s="30"/>
      <c r="B245" s="31"/>
      <c r="C245" s="32"/>
      <c r="D245" s="185" t="s">
        <v>143</v>
      </c>
      <c r="E245" s="32"/>
      <c r="F245" s="186" t="s">
        <v>609</v>
      </c>
      <c r="G245" s="32"/>
      <c r="H245" s="32"/>
      <c r="I245" s="32"/>
      <c r="J245" s="32"/>
      <c r="K245" s="32"/>
      <c r="L245" s="35"/>
      <c r="M245" s="187"/>
      <c r="N245" s="188"/>
      <c r="O245" s="67"/>
      <c r="P245" s="67"/>
      <c r="Q245" s="67"/>
      <c r="R245" s="67"/>
      <c r="S245" s="67"/>
      <c r="T245" s="68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6" t="s">
        <v>143</v>
      </c>
      <c r="AU245" s="16" t="s">
        <v>85</v>
      </c>
    </row>
    <row r="246" spans="1:65" s="13" customFormat="1" ht="11.25">
      <c r="B246" s="201"/>
      <c r="C246" s="202"/>
      <c r="D246" s="185" t="s">
        <v>192</v>
      </c>
      <c r="E246" s="203" t="s">
        <v>1</v>
      </c>
      <c r="F246" s="204" t="s">
        <v>83</v>
      </c>
      <c r="G246" s="202"/>
      <c r="H246" s="205">
        <v>1</v>
      </c>
      <c r="I246" s="202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192</v>
      </c>
      <c r="AU246" s="210" t="s">
        <v>85</v>
      </c>
      <c r="AV246" s="13" t="s">
        <v>85</v>
      </c>
      <c r="AW246" s="13" t="s">
        <v>32</v>
      </c>
      <c r="AX246" s="13" t="s">
        <v>83</v>
      </c>
      <c r="AY246" s="210" t="s">
        <v>135</v>
      </c>
    </row>
    <row r="247" spans="1:65" s="2" customFormat="1" ht="24.2" customHeight="1">
      <c r="A247" s="30"/>
      <c r="B247" s="31"/>
      <c r="C247" s="173" t="s">
        <v>404</v>
      </c>
      <c r="D247" s="173" t="s">
        <v>136</v>
      </c>
      <c r="E247" s="174" t="s">
        <v>613</v>
      </c>
      <c r="F247" s="175" t="s">
        <v>614</v>
      </c>
      <c r="G247" s="176" t="s">
        <v>349</v>
      </c>
      <c r="H247" s="177">
        <v>1</v>
      </c>
      <c r="I247" s="178">
        <v>1490.27</v>
      </c>
      <c r="J247" s="178">
        <f>ROUND(I247*H247,2)</f>
        <v>1490.27</v>
      </c>
      <c r="K247" s="175" t="s">
        <v>140</v>
      </c>
      <c r="L247" s="35"/>
      <c r="M247" s="179" t="s">
        <v>1</v>
      </c>
      <c r="N247" s="180" t="s">
        <v>40</v>
      </c>
      <c r="O247" s="181">
        <v>1.391</v>
      </c>
      <c r="P247" s="181">
        <f>O247*H247</f>
        <v>1.391</v>
      </c>
      <c r="Q247" s="181">
        <v>3.7984999999999998E-3</v>
      </c>
      <c r="R247" s="181">
        <f>Q247*H247</f>
        <v>3.7984999999999998E-3</v>
      </c>
      <c r="S247" s="181">
        <v>0</v>
      </c>
      <c r="T247" s="182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83" t="s">
        <v>151</v>
      </c>
      <c r="AT247" s="183" t="s">
        <v>136</v>
      </c>
      <c r="AU247" s="183" t="s">
        <v>85</v>
      </c>
      <c r="AY247" s="16" t="s">
        <v>135</v>
      </c>
      <c r="BE247" s="184">
        <f>IF(N247="základní",J247,0)</f>
        <v>1490.27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6" t="s">
        <v>83</v>
      </c>
      <c r="BK247" s="184">
        <f>ROUND(I247*H247,2)</f>
        <v>1490.27</v>
      </c>
      <c r="BL247" s="16" t="s">
        <v>151</v>
      </c>
      <c r="BM247" s="183" t="s">
        <v>615</v>
      </c>
    </row>
    <row r="248" spans="1:65" s="2" customFormat="1" ht="29.25">
      <c r="A248" s="30"/>
      <c r="B248" s="31"/>
      <c r="C248" s="32"/>
      <c r="D248" s="185" t="s">
        <v>143</v>
      </c>
      <c r="E248" s="32"/>
      <c r="F248" s="186" t="s">
        <v>616</v>
      </c>
      <c r="G248" s="32"/>
      <c r="H248" s="32"/>
      <c r="I248" s="32"/>
      <c r="J248" s="32"/>
      <c r="K248" s="32"/>
      <c r="L248" s="35"/>
      <c r="M248" s="187"/>
      <c r="N248" s="188"/>
      <c r="O248" s="67"/>
      <c r="P248" s="67"/>
      <c r="Q248" s="67"/>
      <c r="R248" s="67"/>
      <c r="S248" s="67"/>
      <c r="T248" s="68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6" t="s">
        <v>143</v>
      </c>
      <c r="AU248" s="16" t="s">
        <v>85</v>
      </c>
    </row>
    <row r="249" spans="1:65" s="13" customFormat="1" ht="11.25">
      <c r="B249" s="201"/>
      <c r="C249" s="202"/>
      <c r="D249" s="185" t="s">
        <v>192</v>
      </c>
      <c r="E249" s="203" t="s">
        <v>1</v>
      </c>
      <c r="F249" s="204" t="s">
        <v>83</v>
      </c>
      <c r="G249" s="202"/>
      <c r="H249" s="205">
        <v>1</v>
      </c>
      <c r="I249" s="202"/>
      <c r="J249" s="202"/>
      <c r="K249" s="202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192</v>
      </c>
      <c r="AU249" s="210" t="s">
        <v>85</v>
      </c>
      <c r="AV249" s="13" t="s">
        <v>85</v>
      </c>
      <c r="AW249" s="13" t="s">
        <v>32</v>
      </c>
      <c r="AX249" s="13" t="s">
        <v>83</v>
      </c>
      <c r="AY249" s="210" t="s">
        <v>135</v>
      </c>
    </row>
    <row r="250" spans="1:65" s="2" customFormat="1" ht="37.9" customHeight="1">
      <c r="A250" s="30"/>
      <c r="B250" s="31"/>
      <c r="C250" s="221" t="s">
        <v>410</v>
      </c>
      <c r="D250" s="221" t="s">
        <v>295</v>
      </c>
      <c r="E250" s="222" t="s">
        <v>617</v>
      </c>
      <c r="F250" s="223" t="s">
        <v>618</v>
      </c>
      <c r="G250" s="224" t="s">
        <v>349</v>
      </c>
      <c r="H250" s="225">
        <v>1</v>
      </c>
      <c r="I250" s="226">
        <v>6070</v>
      </c>
      <c r="J250" s="226">
        <f>ROUND(I250*H250,2)</f>
        <v>6070</v>
      </c>
      <c r="K250" s="223" t="s">
        <v>253</v>
      </c>
      <c r="L250" s="227"/>
      <c r="M250" s="228" t="s">
        <v>1</v>
      </c>
      <c r="N250" s="229" t="s">
        <v>40</v>
      </c>
      <c r="O250" s="181">
        <v>0</v>
      </c>
      <c r="P250" s="181">
        <f>O250*H250</f>
        <v>0</v>
      </c>
      <c r="Q250" s="181">
        <v>2.8400000000000002E-2</v>
      </c>
      <c r="R250" s="181">
        <f>Q250*H250</f>
        <v>2.8400000000000002E-2</v>
      </c>
      <c r="S250" s="181">
        <v>0</v>
      </c>
      <c r="T250" s="182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83" t="s">
        <v>166</v>
      </c>
      <c r="AT250" s="183" t="s">
        <v>295</v>
      </c>
      <c r="AU250" s="183" t="s">
        <v>85</v>
      </c>
      <c r="AY250" s="16" t="s">
        <v>135</v>
      </c>
      <c r="BE250" s="184">
        <f>IF(N250="základní",J250,0)</f>
        <v>6070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6" t="s">
        <v>83</v>
      </c>
      <c r="BK250" s="184">
        <f>ROUND(I250*H250,2)</f>
        <v>6070</v>
      </c>
      <c r="BL250" s="16" t="s">
        <v>151</v>
      </c>
      <c r="BM250" s="183" t="s">
        <v>619</v>
      </c>
    </row>
    <row r="251" spans="1:65" s="2" customFormat="1" ht="19.5">
      <c r="A251" s="30"/>
      <c r="B251" s="31"/>
      <c r="C251" s="32"/>
      <c r="D251" s="185" t="s">
        <v>143</v>
      </c>
      <c r="E251" s="32"/>
      <c r="F251" s="186" t="s">
        <v>618</v>
      </c>
      <c r="G251" s="32"/>
      <c r="H251" s="32"/>
      <c r="I251" s="32"/>
      <c r="J251" s="32"/>
      <c r="K251" s="32"/>
      <c r="L251" s="35"/>
      <c r="M251" s="187"/>
      <c r="N251" s="188"/>
      <c r="O251" s="67"/>
      <c r="P251" s="67"/>
      <c r="Q251" s="67"/>
      <c r="R251" s="67"/>
      <c r="S251" s="67"/>
      <c r="T251" s="68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6" t="s">
        <v>143</v>
      </c>
      <c r="AU251" s="16" t="s">
        <v>85</v>
      </c>
    </row>
    <row r="252" spans="1:65" s="13" customFormat="1" ht="11.25">
      <c r="B252" s="201"/>
      <c r="C252" s="202"/>
      <c r="D252" s="185" t="s">
        <v>192</v>
      </c>
      <c r="E252" s="203" t="s">
        <v>1</v>
      </c>
      <c r="F252" s="204" t="s">
        <v>83</v>
      </c>
      <c r="G252" s="202"/>
      <c r="H252" s="205">
        <v>1</v>
      </c>
      <c r="I252" s="202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85</v>
      </c>
      <c r="AV252" s="13" t="s">
        <v>85</v>
      </c>
      <c r="AW252" s="13" t="s">
        <v>32</v>
      </c>
      <c r="AX252" s="13" t="s">
        <v>83</v>
      </c>
      <c r="AY252" s="210" t="s">
        <v>135</v>
      </c>
    </row>
    <row r="253" spans="1:65" s="2" customFormat="1" ht="21.75" customHeight="1">
      <c r="A253" s="30"/>
      <c r="B253" s="31"/>
      <c r="C253" s="173" t="s">
        <v>418</v>
      </c>
      <c r="D253" s="173" t="s">
        <v>136</v>
      </c>
      <c r="E253" s="174" t="s">
        <v>620</v>
      </c>
      <c r="F253" s="175" t="s">
        <v>621</v>
      </c>
      <c r="G253" s="176" t="s">
        <v>349</v>
      </c>
      <c r="H253" s="177">
        <v>1</v>
      </c>
      <c r="I253" s="178">
        <v>1079.81</v>
      </c>
      <c r="J253" s="178">
        <f>ROUND(I253*H253,2)</f>
        <v>1079.81</v>
      </c>
      <c r="K253" s="175" t="s">
        <v>140</v>
      </c>
      <c r="L253" s="35"/>
      <c r="M253" s="179" t="s">
        <v>1</v>
      </c>
      <c r="N253" s="180" t="s">
        <v>40</v>
      </c>
      <c r="O253" s="181">
        <v>1.554</v>
      </c>
      <c r="P253" s="181">
        <f>O253*H253</f>
        <v>1.554</v>
      </c>
      <c r="Q253" s="181">
        <v>1.61652E-3</v>
      </c>
      <c r="R253" s="181">
        <f>Q253*H253</f>
        <v>1.61652E-3</v>
      </c>
      <c r="S253" s="181">
        <v>0</v>
      </c>
      <c r="T253" s="182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83" t="s">
        <v>151</v>
      </c>
      <c r="AT253" s="183" t="s">
        <v>136</v>
      </c>
      <c r="AU253" s="183" t="s">
        <v>85</v>
      </c>
      <c r="AY253" s="16" t="s">
        <v>135</v>
      </c>
      <c r="BE253" s="184">
        <f>IF(N253="základní",J253,0)</f>
        <v>1079.81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6" t="s">
        <v>83</v>
      </c>
      <c r="BK253" s="184">
        <f>ROUND(I253*H253,2)</f>
        <v>1079.81</v>
      </c>
      <c r="BL253" s="16" t="s">
        <v>151</v>
      </c>
      <c r="BM253" s="183" t="s">
        <v>622</v>
      </c>
    </row>
    <row r="254" spans="1:65" s="2" customFormat="1" ht="29.25">
      <c r="A254" s="30"/>
      <c r="B254" s="31"/>
      <c r="C254" s="32"/>
      <c r="D254" s="185" t="s">
        <v>143</v>
      </c>
      <c r="E254" s="32"/>
      <c r="F254" s="186" t="s">
        <v>623</v>
      </c>
      <c r="G254" s="32"/>
      <c r="H254" s="32"/>
      <c r="I254" s="32"/>
      <c r="J254" s="32"/>
      <c r="K254" s="32"/>
      <c r="L254" s="35"/>
      <c r="M254" s="187"/>
      <c r="N254" s="188"/>
      <c r="O254" s="67"/>
      <c r="P254" s="67"/>
      <c r="Q254" s="67"/>
      <c r="R254" s="67"/>
      <c r="S254" s="67"/>
      <c r="T254" s="68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6" t="s">
        <v>143</v>
      </c>
      <c r="AU254" s="16" t="s">
        <v>85</v>
      </c>
    </row>
    <row r="255" spans="1:65" s="13" customFormat="1" ht="11.25">
      <c r="B255" s="201"/>
      <c r="C255" s="202"/>
      <c r="D255" s="185" t="s">
        <v>192</v>
      </c>
      <c r="E255" s="203" t="s">
        <v>1</v>
      </c>
      <c r="F255" s="204" t="s">
        <v>83</v>
      </c>
      <c r="G255" s="202"/>
      <c r="H255" s="205">
        <v>1</v>
      </c>
      <c r="I255" s="202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192</v>
      </c>
      <c r="AU255" s="210" t="s">
        <v>85</v>
      </c>
      <c r="AV255" s="13" t="s">
        <v>85</v>
      </c>
      <c r="AW255" s="13" t="s">
        <v>32</v>
      </c>
      <c r="AX255" s="13" t="s">
        <v>83</v>
      </c>
      <c r="AY255" s="210" t="s">
        <v>135</v>
      </c>
    </row>
    <row r="256" spans="1:65" s="2" customFormat="1" ht="24.2" customHeight="1">
      <c r="A256" s="30"/>
      <c r="B256" s="31"/>
      <c r="C256" s="221" t="s">
        <v>424</v>
      </c>
      <c r="D256" s="221" t="s">
        <v>295</v>
      </c>
      <c r="E256" s="222" t="s">
        <v>624</v>
      </c>
      <c r="F256" s="223" t="s">
        <v>625</v>
      </c>
      <c r="G256" s="224" t="s">
        <v>349</v>
      </c>
      <c r="H256" s="225">
        <v>1</v>
      </c>
      <c r="I256" s="226">
        <v>5780</v>
      </c>
      <c r="J256" s="226">
        <f>ROUND(I256*H256,2)</f>
        <v>5780</v>
      </c>
      <c r="K256" s="223" t="s">
        <v>219</v>
      </c>
      <c r="L256" s="227"/>
      <c r="M256" s="228" t="s">
        <v>1</v>
      </c>
      <c r="N256" s="229" t="s">
        <v>40</v>
      </c>
      <c r="O256" s="181">
        <v>0</v>
      </c>
      <c r="P256" s="181">
        <f>O256*H256</f>
        <v>0</v>
      </c>
      <c r="Q256" s="181">
        <v>1.847E-2</v>
      </c>
      <c r="R256" s="181">
        <f>Q256*H256</f>
        <v>1.847E-2</v>
      </c>
      <c r="S256" s="181">
        <v>0</v>
      </c>
      <c r="T256" s="182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83" t="s">
        <v>166</v>
      </c>
      <c r="AT256" s="183" t="s">
        <v>295</v>
      </c>
      <c r="AU256" s="183" t="s">
        <v>85</v>
      </c>
      <c r="AY256" s="16" t="s">
        <v>135</v>
      </c>
      <c r="BE256" s="184">
        <f>IF(N256="základní",J256,0)</f>
        <v>5780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6" t="s">
        <v>83</v>
      </c>
      <c r="BK256" s="184">
        <f>ROUND(I256*H256,2)</f>
        <v>5780</v>
      </c>
      <c r="BL256" s="16" t="s">
        <v>151</v>
      </c>
      <c r="BM256" s="183" t="s">
        <v>626</v>
      </c>
    </row>
    <row r="257" spans="1:65" s="2" customFormat="1" ht="29.25">
      <c r="A257" s="30"/>
      <c r="B257" s="31"/>
      <c r="C257" s="32"/>
      <c r="D257" s="185" t="s">
        <v>143</v>
      </c>
      <c r="E257" s="32"/>
      <c r="F257" s="186" t="s">
        <v>627</v>
      </c>
      <c r="G257" s="32"/>
      <c r="H257" s="32"/>
      <c r="I257" s="32"/>
      <c r="J257" s="32"/>
      <c r="K257" s="32"/>
      <c r="L257" s="35"/>
      <c r="M257" s="187"/>
      <c r="N257" s="188"/>
      <c r="O257" s="67"/>
      <c r="P257" s="67"/>
      <c r="Q257" s="67"/>
      <c r="R257" s="67"/>
      <c r="S257" s="67"/>
      <c r="T257" s="68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T257" s="16" t="s">
        <v>143</v>
      </c>
      <c r="AU257" s="16" t="s">
        <v>85</v>
      </c>
    </row>
    <row r="258" spans="1:65" s="13" customFormat="1" ht="11.25">
      <c r="B258" s="201"/>
      <c r="C258" s="202"/>
      <c r="D258" s="185" t="s">
        <v>192</v>
      </c>
      <c r="E258" s="203" t="s">
        <v>1</v>
      </c>
      <c r="F258" s="204" t="s">
        <v>83</v>
      </c>
      <c r="G258" s="202"/>
      <c r="H258" s="205">
        <v>1</v>
      </c>
      <c r="I258" s="202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192</v>
      </c>
      <c r="AU258" s="210" t="s">
        <v>85</v>
      </c>
      <c r="AV258" s="13" t="s">
        <v>85</v>
      </c>
      <c r="AW258" s="13" t="s">
        <v>32</v>
      </c>
      <c r="AX258" s="13" t="s">
        <v>83</v>
      </c>
      <c r="AY258" s="210" t="s">
        <v>135</v>
      </c>
    </row>
    <row r="259" spans="1:65" s="2" customFormat="1" ht="21.75" customHeight="1">
      <c r="A259" s="30"/>
      <c r="B259" s="31"/>
      <c r="C259" s="173" t="s">
        <v>430</v>
      </c>
      <c r="D259" s="173" t="s">
        <v>136</v>
      </c>
      <c r="E259" s="174" t="s">
        <v>628</v>
      </c>
      <c r="F259" s="175" t="s">
        <v>629</v>
      </c>
      <c r="G259" s="176" t="s">
        <v>349</v>
      </c>
      <c r="H259" s="177">
        <v>1</v>
      </c>
      <c r="I259" s="178">
        <v>607.16</v>
      </c>
      <c r="J259" s="178">
        <f>ROUND(I259*H259,2)</f>
        <v>607.16</v>
      </c>
      <c r="K259" s="175" t="s">
        <v>140</v>
      </c>
      <c r="L259" s="35"/>
      <c r="M259" s="179" t="s">
        <v>1</v>
      </c>
      <c r="N259" s="180" t="s">
        <v>40</v>
      </c>
      <c r="O259" s="181">
        <v>1.7869999999999999</v>
      </c>
      <c r="P259" s="181">
        <f>O259*H259</f>
        <v>1.7869999999999999</v>
      </c>
      <c r="Q259" s="181">
        <v>0</v>
      </c>
      <c r="R259" s="181">
        <f>Q259*H259</f>
        <v>0</v>
      </c>
      <c r="S259" s="181">
        <v>1.7299999999999999E-2</v>
      </c>
      <c r="T259" s="182">
        <f>S259*H259</f>
        <v>1.7299999999999999E-2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83" t="s">
        <v>151</v>
      </c>
      <c r="AT259" s="183" t="s">
        <v>136</v>
      </c>
      <c r="AU259" s="183" t="s">
        <v>85</v>
      </c>
      <c r="AY259" s="16" t="s">
        <v>135</v>
      </c>
      <c r="BE259" s="184">
        <f>IF(N259="základní",J259,0)</f>
        <v>607.16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6" t="s">
        <v>83</v>
      </c>
      <c r="BK259" s="184">
        <f>ROUND(I259*H259,2)</f>
        <v>607.16</v>
      </c>
      <c r="BL259" s="16" t="s">
        <v>151</v>
      </c>
      <c r="BM259" s="183" t="s">
        <v>630</v>
      </c>
    </row>
    <row r="260" spans="1:65" s="2" customFormat="1" ht="19.5">
      <c r="A260" s="30"/>
      <c r="B260" s="31"/>
      <c r="C260" s="32"/>
      <c r="D260" s="185" t="s">
        <v>143</v>
      </c>
      <c r="E260" s="32"/>
      <c r="F260" s="186" t="s">
        <v>631</v>
      </c>
      <c r="G260" s="32"/>
      <c r="H260" s="32"/>
      <c r="I260" s="32"/>
      <c r="J260" s="32"/>
      <c r="K260" s="32"/>
      <c r="L260" s="35"/>
      <c r="M260" s="187"/>
      <c r="N260" s="188"/>
      <c r="O260" s="67"/>
      <c r="P260" s="67"/>
      <c r="Q260" s="67"/>
      <c r="R260" s="67"/>
      <c r="S260" s="67"/>
      <c r="T260" s="68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6" t="s">
        <v>143</v>
      </c>
      <c r="AU260" s="16" t="s">
        <v>85</v>
      </c>
    </row>
    <row r="261" spans="1:65" s="13" customFormat="1" ht="11.25">
      <c r="B261" s="201"/>
      <c r="C261" s="202"/>
      <c r="D261" s="185" t="s">
        <v>192</v>
      </c>
      <c r="E261" s="203" t="s">
        <v>1</v>
      </c>
      <c r="F261" s="204" t="s">
        <v>83</v>
      </c>
      <c r="G261" s="202"/>
      <c r="H261" s="205">
        <v>1</v>
      </c>
      <c r="I261" s="202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192</v>
      </c>
      <c r="AU261" s="210" t="s">
        <v>85</v>
      </c>
      <c r="AV261" s="13" t="s">
        <v>85</v>
      </c>
      <c r="AW261" s="13" t="s">
        <v>32</v>
      </c>
      <c r="AX261" s="13" t="s">
        <v>83</v>
      </c>
      <c r="AY261" s="210" t="s">
        <v>135</v>
      </c>
    </row>
    <row r="262" spans="1:65" s="2" customFormat="1" ht="21.75" customHeight="1">
      <c r="A262" s="30"/>
      <c r="B262" s="31"/>
      <c r="C262" s="173" t="s">
        <v>435</v>
      </c>
      <c r="D262" s="173" t="s">
        <v>136</v>
      </c>
      <c r="E262" s="174" t="s">
        <v>632</v>
      </c>
      <c r="F262" s="175" t="s">
        <v>633</v>
      </c>
      <c r="G262" s="176" t="s">
        <v>349</v>
      </c>
      <c r="H262" s="177">
        <v>1</v>
      </c>
      <c r="I262" s="178">
        <v>1222.72</v>
      </c>
      <c r="J262" s="178">
        <f>ROUND(I262*H262,2)</f>
        <v>1222.72</v>
      </c>
      <c r="K262" s="175" t="s">
        <v>140</v>
      </c>
      <c r="L262" s="35"/>
      <c r="M262" s="179" t="s">
        <v>1</v>
      </c>
      <c r="N262" s="180" t="s">
        <v>40</v>
      </c>
      <c r="O262" s="181">
        <v>1.8660000000000001</v>
      </c>
      <c r="P262" s="181">
        <f>O262*H262</f>
        <v>1.8660000000000001</v>
      </c>
      <c r="Q262" s="181">
        <v>1.65424E-3</v>
      </c>
      <c r="R262" s="181">
        <f>Q262*H262</f>
        <v>1.65424E-3</v>
      </c>
      <c r="S262" s="181">
        <v>0</v>
      </c>
      <c r="T262" s="182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83" t="s">
        <v>151</v>
      </c>
      <c r="AT262" s="183" t="s">
        <v>136</v>
      </c>
      <c r="AU262" s="183" t="s">
        <v>85</v>
      </c>
      <c r="AY262" s="16" t="s">
        <v>135</v>
      </c>
      <c r="BE262" s="184">
        <f>IF(N262="základní",J262,0)</f>
        <v>1222.72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6" t="s">
        <v>83</v>
      </c>
      <c r="BK262" s="184">
        <f>ROUND(I262*H262,2)</f>
        <v>1222.72</v>
      </c>
      <c r="BL262" s="16" t="s">
        <v>151</v>
      </c>
      <c r="BM262" s="183" t="s">
        <v>634</v>
      </c>
    </row>
    <row r="263" spans="1:65" s="2" customFormat="1" ht="29.25">
      <c r="A263" s="30"/>
      <c r="B263" s="31"/>
      <c r="C263" s="32"/>
      <c r="D263" s="185" t="s">
        <v>143</v>
      </c>
      <c r="E263" s="32"/>
      <c r="F263" s="186" t="s">
        <v>635</v>
      </c>
      <c r="G263" s="32"/>
      <c r="H263" s="32"/>
      <c r="I263" s="32"/>
      <c r="J263" s="32"/>
      <c r="K263" s="32"/>
      <c r="L263" s="35"/>
      <c r="M263" s="187"/>
      <c r="N263" s="188"/>
      <c r="O263" s="67"/>
      <c r="P263" s="67"/>
      <c r="Q263" s="67"/>
      <c r="R263" s="67"/>
      <c r="S263" s="67"/>
      <c r="T263" s="68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6" t="s">
        <v>143</v>
      </c>
      <c r="AU263" s="16" t="s">
        <v>85</v>
      </c>
    </row>
    <row r="264" spans="1:65" s="13" customFormat="1" ht="11.25">
      <c r="B264" s="201"/>
      <c r="C264" s="202"/>
      <c r="D264" s="185" t="s">
        <v>192</v>
      </c>
      <c r="E264" s="203" t="s">
        <v>1</v>
      </c>
      <c r="F264" s="204" t="s">
        <v>83</v>
      </c>
      <c r="G264" s="202"/>
      <c r="H264" s="205">
        <v>1</v>
      </c>
      <c r="I264" s="202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192</v>
      </c>
      <c r="AU264" s="210" t="s">
        <v>85</v>
      </c>
      <c r="AV264" s="13" t="s">
        <v>85</v>
      </c>
      <c r="AW264" s="13" t="s">
        <v>32</v>
      </c>
      <c r="AX264" s="13" t="s">
        <v>83</v>
      </c>
      <c r="AY264" s="210" t="s">
        <v>135</v>
      </c>
    </row>
    <row r="265" spans="1:65" s="2" customFormat="1" ht="24.2" customHeight="1">
      <c r="A265" s="30"/>
      <c r="B265" s="31"/>
      <c r="C265" s="221" t="s">
        <v>441</v>
      </c>
      <c r="D265" s="221" t="s">
        <v>295</v>
      </c>
      <c r="E265" s="222" t="s">
        <v>636</v>
      </c>
      <c r="F265" s="223" t="s">
        <v>637</v>
      </c>
      <c r="G265" s="224" t="s">
        <v>349</v>
      </c>
      <c r="H265" s="225">
        <v>1</v>
      </c>
      <c r="I265" s="226">
        <v>6070</v>
      </c>
      <c r="J265" s="226">
        <f>ROUND(I265*H265,2)</f>
        <v>6070</v>
      </c>
      <c r="K265" s="223" t="s">
        <v>253</v>
      </c>
      <c r="L265" s="227"/>
      <c r="M265" s="228" t="s">
        <v>1</v>
      </c>
      <c r="N265" s="229" t="s">
        <v>40</v>
      </c>
      <c r="O265" s="181">
        <v>0</v>
      </c>
      <c r="P265" s="181">
        <f>O265*H265</f>
        <v>0</v>
      </c>
      <c r="Q265" s="181">
        <v>2.3E-2</v>
      </c>
      <c r="R265" s="181">
        <f>Q265*H265</f>
        <v>2.3E-2</v>
      </c>
      <c r="S265" s="181">
        <v>0</v>
      </c>
      <c r="T265" s="182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83" t="s">
        <v>166</v>
      </c>
      <c r="AT265" s="183" t="s">
        <v>295</v>
      </c>
      <c r="AU265" s="183" t="s">
        <v>85</v>
      </c>
      <c r="AY265" s="16" t="s">
        <v>135</v>
      </c>
      <c r="BE265" s="184">
        <f>IF(N265="základní",J265,0)</f>
        <v>6070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6" t="s">
        <v>83</v>
      </c>
      <c r="BK265" s="184">
        <f>ROUND(I265*H265,2)</f>
        <v>6070</v>
      </c>
      <c r="BL265" s="16" t="s">
        <v>151</v>
      </c>
      <c r="BM265" s="183" t="s">
        <v>638</v>
      </c>
    </row>
    <row r="266" spans="1:65" s="2" customFormat="1" ht="19.5">
      <c r="A266" s="30"/>
      <c r="B266" s="31"/>
      <c r="C266" s="32"/>
      <c r="D266" s="185" t="s">
        <v>143</v>
      </c>
      <c r="E266" s="32"/>
      <c r="F266" s="186" t="s">
        <v>639</v>
      </c>
      <c r="G266" s="32"/>
      <c r="H266" s="32"/>
      <c r="I266" s="32"/>
      <c r="J266" s="32"/>
      <c r="K266" s="32"/>
      <c r="L266" s="35"/>
      <c r="M266" s="187"/>
      <c r="N266" s="188"/>
      <c r="O266" s="67"/>
      <c r="P266" s="67"/>
      <c r="Q266" s="67"/>
      <c r="R266" s="67"/>
      <c r="S266" s="67"/>
      <c r="T266" s="68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T266" s="16" t="s">
        <v>143</v>
      </c>
      <c r="AU266" s="16" t="s">
        <v>85</v>
      </c>
    </row>
    <row r="267" spans="1:65" s="13" customFormat="1" ht="11.25">
      <c r="B267" s="201"/>
      <c r="C267" s="202"/>
      <c r="D267" s="185" t="s">
        <v>192</v>
      </c>
      <c r="E267" s="203" t="s">
        <v>1</v>
      </c>
      <c r="F267" s="204" t="s">
        <v>83</v>
      </c>
      <c r="G267" s="202"/>
      <c r="H267" s="205">
        <v>1</v>
      </c>
      <c r="I267" s="202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192</v>
      </c>
      <c r="AU267" s="210" t="s">
        <v>85</v>
      </c>
      <c r="AV267" s="13" t="s">
        <v>85</v>
      </c>
      <c r="AW267" s="13" t="s">
        <v>32</v>
      </c>
      <c r="AX267" s="13" t="s">
        <v>83</v>
      </c>
      <c r="AY267" s="210" t="s">
        <v>135</v>
      </c>
    </row>
    <row r="268" spans="1:65" s="2" customFormat="1" ht="21.75" customHeight="1">
      <c r="A268" s="30"/>
      <c r="B268" s="31"/>
      <c r="C268" s="173" t="s">
        <v>449</v>
      </c>
      <c r="D268" s="173" t="s">
        <v>136</v>
      </c>
      <c r="E268" s="174" t="s">
        <v>640</v>
      </c>
      <c r="F268" s="175" t="s">
        <v>641</v>
      </c>
      <c r="G268" s="176" t="s">
        <v>198</v>
      </c>
      <c r="H268" s="177">
        <v>65.53</v>
      </c>
      <c r="I268" s="178">
        <v>19.37</v>
      </c>
      <c r="J268" s="178">
        <f>ROUND(I268*H268,2)</f>
        <v>1269.32</v>
      </c>
      <c r="K268" s="175" t="s">
        <v>140</v>
      </c>
      <c r="L268" s="35"/>
      <c r="M268" s="179" t="s">
        <v>1</v>
      </c>
      <c r="N268" s="180" t="s">
        <v>40</v>
      </c>
      <c r="O268" s="181">
        <v>4.3999999999999997E-2</v>
      </c>
      <c r="P268" s="181">
        <f>O268*H268</f>
        <v>2.8833199999999999</v>
      </c>
      <c r="Q268" s="181">
        <v>0</v>
      </c>
      <c r="R268" s="181">
        <f>Q268*H268</f>
        <v>0</v>
      </c>
      <c r="S268" s="181">
        <v>0</v>
      </c>
      <c r="T268" s="182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83" t="s">
        <v>151</v>
      </c>
      <c r="AT268" s="183" t="s">
        <v>136</v>
      </c>
      <c r="AU268" s="183" t="s">
        <v>85</v>
      </c>
      <c r="AY268" s="16" t="s">
        <v>135</v>
      </c>
      <c r="BE268" s="184">
        <f>IF(N268="základní",J268,0)</f>
        <v>1269.32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6" t="s">
        <v>83</v>
      </c>
      <c r="BK268" s="184">
        <f>ROUND(I268*H268,2)</f>
        <v>1269.32</v>
      </c>
      <c r="BL268" s="16" t="s">
        <v>151</v>
      </c>
      <c r="BM268" s="183" t="s">
        <v>642</v>
      </c>
    </row>
    <row r="269" spans="1:65" s="2" customFormat="1" ht="11.25">
      <c r="A269" s="30"/>
      <c r="B269" s="31"/>
      <c r="C269" s="32"/>
      <c r="D269" s="185" t="s">
        <v>143</v>
      </c>
      <c r="E269" s="32"/>
      <c r="F269" s="186" t="s">
        <v>643</v>
      </c>
      <c r="G269" s="32"/>
      <c r="H269" s="32"/>
      <c r="I269" s="32"/>
      <c r="J269" s="32"/>
      <c r="K269" s="32"/>
      <c r="L269" s="35"/>
      <c r="M269" s="187"/>
      <c r="N269" s="188"/>
      <c r="O269" s="67"/>
      <c r="P269" s="67"/>
      <c r="Q269" s="67"/>
      <c r="R269" s="67"/>
      <c r="S269" s="67"/>
      <c r="T269" s="68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T269" s="16" t="s">
        <v>143</v>
      </c>
      <c r="AU269" s="16" t="s">
        <v>85</v>
      </c>
    </row>
    <row r="270" spans="1:65" s="13" customFormat="1" ht="11.25">
      <c r="B270" s="201"/>
      <c r="C270" s="202"/>
      <c r="D270" s="185" t="s">
        <v>192</v>
      </c>
      <c r="E270" s="203" t="s">
        <v>1</v>
      </c>
      <c r="F270" s="204" t="s">
        <v>571</v>
      </c>
      <c r="G270" s="202"/>
      <c r="H270" s="205">
        <v>65.53</v>
      </c>
      <c r="I270" s="202"/>
      <c r="J270" s="202"/>
      <c r="K270" s="202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192</v>
      </c>
      <c r="AU270" s="210" t="s">
        <v>85</v>
      </c>
      <c r="AV270" s="13" t="s">
        <v>85</v>
      </c>
      <c r="AW270" s="13" t="s">
        <v>32</v>
      </c>
      <c r="AX270" s="13" t="s">
        <v>83</v>
      </c>
      <c r="AY270" s="210" t="s">
        <v>135</v>
      </c>
    </row>
    <row r="271" spans="1:65" s="2" customFormat="1" ht="24.2" customHeight="1">
      <c r="A271" s="30"/>
      <c r="B271" s="31"/>
      <c r="C271" s="173" t="s">
        <v>644</v>
      </c>
      <c r="D271" s="173" t="s">
        <v>136</v>
      </c>
      <c r="E271" s="174" t="s">
        <v>645</v>
      </c>
      <c r="F271" s="175" t="s">
        <v>646</v>
      </c>
      <c r="G271" s="176" t="s">
        <v>198</v>
      </c>
      <c r="H271" s="177">
        <v>65.53</v>
      </c>
      <c r="I271" s="178">
        <v>36.94</v>
      </c>
      <c r="J271" s="178">
        <f>ROUND(I271*H271,2)</f>
        <v>2420.6799999999998</v>
      </c>
      <c r="K271" s="175" t="s">
        <v>140</v>
      </c>
      <c r="L271" s="35"/>
      <c r="M271" s="179" t="s">
        <v>1</v>
      </c>
      <c r="N271" s="180" t="s">
        <v>40</v>
      </c>
      <c r="O271" s="181">
        <v>7.9000000000000001E-2</v>
      </c>
      <c r="P271" s="181">
        <f>O271*H271</f>
        <v>5.1768700000000001</v>
      </c>
      <c r="Q271" s="181">
        <v>5.5000000000000003E-7</v>
      </c>
      <c r="R271" s="181">
        <f>Q271*H271</f>
        <v>3.6041500000000004E-5</v>
      </c>
      <c r="S271" s="181">
        <v>0</v>
      </c>
      <c r="T271" s="18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83" t="s">
        <v>151</v>
      </c>
      <c r="AT271" s="183" t="s">
        <v>136</v>
      </c>
      <c r="AU271" s="183" t="s">
        <v>85</v>
      </c>
      <c r="AY271" s="16" t="s">
        <v>135</v>
      </c>
      <c r="BE271" s="184">
        <f>IF(N271="základní",J271,0)</f>
        <v>2420.6799999999998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6" t="s">
        <v>83</v>
      </c>
      <c r="BK271" s="184">
        <f>ROUND(I271*H271,2)</f>
        <v>2420.6799999999998</v>
      </c>
      <c r="BL271" s="16" t="s">
        <v>151</v>
      </c>
      <c r="BM271" s="183" t="s">
        <v>647</v>
      </c>
    </row>
    <row r="272" spans="1:65" s="2" customFormat="1" ht="11.25">
      <c r="A272" s="30"/>
      <c r="B272" s="31"/>
      <c r="C272" s="32"/>
      <c r="D272" s="185" t="s">
        <v>143</v>
      </c>
      <c r="E272" s="32"/>
      <c r="F272" s="186" t="s">
        <v>646</v>
      </c>
      <c r="G272" s="32"/>
      <c r="H272" s="32"/>
      <c r="I272" s="32"/>
      <c r="J272" s="32"/>
      <c r="K272" s="32"/>
      <c r="L272" s="35"/>
      <c r="M272" s="187"/>
      <c r="N272" s="188"/>
      <c r="O272" s="67"/>
      <c r="P272" s="67"/>
      <c r="Q272" s="67"/>
      <c r="R272" s="67"/>
      <c r="S272" s="67"/>
      <c r="T272" s="68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T272" s="16" t="s">
        <v>143</v>
      </c>
      <c r="AU272" s="16" t="s">
        <v>85</v>
      </c>
    </row>
    <row r="273" spans="1:65" s="13" customFormat="1" ht="11.25">
      <c r="B273" s="201"/>
      <c r="C273" s="202"/>
      <c r="D273" s="185" t="s">
        <v>192</v>
      </c>
      <c r="E273" s="203" t="s">
        <v>1</v>
      </c>
      <c r="F273" s="204" t="s">
        <v>571</v>
      </c>
      <c r="G273" s="202"/>
      <c r="H273" s="205">
        <v>65.53</v>
      </c>
      <c r="I273" s="202"/>
      <c r="J273" s="202"/>
      <c r="K273" s="202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85</v>
      </c>
      <c r="AV273" s="13" t="s">
        <v>85</v>
      </c>
      <c r="AW273" s="13" t="s">
        <v>32</v>
      </c>
      <c r="AX273" s="13" t="s">
        <v>83</v>
      </c>
      <c r="AY273" s="210" t="s">
        <v>135</v>
      </c>
    </row>
    <row r="274" spans="1:65" s="2" customFormat="1" ht="24.2" customHeight="1">
      <c r="A274" s="30"/>
      <c r="B274" s="31"/>
      <c r="C274" s="173" t="s">
        <v>648</v>
      </c>
      <c r="D274" s="173" t="s">
        <v>136</v>
      </c>
      <c r="E274" s="174" t="s">
        <v>649</v>
      </c>
      <c r="F274" s="175" t="s">
        <v>650</v>
      </c>
      <c r="G274" s="176" t="s">
        <v>349</v>
      </c>
      <c r="H274" s="177">
        <v>4</v>
      </c>
      <c r="I274" s="178">
        <v>184.83</v>
      </c>
      <c r="J274" s="178">
        <f>ROUND(I274*H274,2)</f>
        <v>739.32</v>
      </c>
      <c r="K274" s="175" t="s">
        <v>140</v>
      </c>
      <c r="L274" s="35"/>
      <c r="M274" s="179" t="s">
        <v>1</v>
      </c>
      <c r="N274" s="180" t="s">
        <v>40</v>
      </c>
      <c r="O274" s="181">
        <v>0.54400000000000004</v>
      </c>
      <c r="P274" s="181">
        <f>O274*H274</f>
        <v>2.1760000000000002</v>
      </c>
      <c r="Q274" s="181">
        <v>0</v>
      </c>
      <c r="R274" s="181">
        <f>Q274*H274</f>
        <v>0</v>
      </c>
      <c r="S274" s="181">
        <v>0.05</v>
      </c>
      <c r="T274" s="182">
        <f>S274*H274</f>
        <v>0.2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83" t="s">
        <v>151</v>
      </c>
      <c r="AT274" s="183" t="s">
        <v>136</v>
      </c>
      <c r="AU274" s="183" t="s">
        <v>85</v>
      </c>
      <c r="AY274" s="16" t="s">
        <v>135</v>
      </c>
      <c r="BE274" s="184">
        <f>IF(N274="základní",J274,0)</f>
        <v>739.32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6" t="s">
        <v>83</v>
      </c>
      <c r="BK274" s="184">
        <f>ROUND(I274*H274,2)</f>
        <v>739.32</v>
      </c>
      <c r="BL274" s="16" t="s">
        <v>151</v>
      </c>
      <c r="BM274" s="183" t="s">
        <v>651</v>
      </c>
    </row>
    <row r="275" spans="1:65" s="2" customFormat="1" ht="19.5">
      <c r="A275" s="30"/>
      <c r="B275" s="31"/>
      <c r="C275" s="32"/>
      <c r="D275" s="185" t="s">
        <v>143</v>
      </c>
      <c r="E275" s="32"/>
      <c r="F275" s="186" t="s">
        <v>652</v>
      </c>
      <c r="G275" s="32"/>
      <c r="H275" s="32"/>
      <c r="I275" s="32"/>
      <c r="J275" s="32"/>
      <c r="K275" s="32"/>
      <c r="L275" s="35"/>
      <c r="M275" s="187"/>
      <c r="N275" s="188"/>
      <c r="O275" s="67"/>
      <c r="P275" s="67"/>
      <c r="Q275" s="67"/>
      <c r="R275" s="67"/>
      <c r="S275" s="67"/>
      <c r="T275" s="68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T275" s="16" t="s">
        <v>143</v>
      </c>
      <c r="AU275" s="16" t="s">
        <v>85</v>
      </c>
    </row>
    <row r="276" spans="1:65" s="13" customFormat="1" ht="11.25">
      <c r="B276" s="201"/>
      <c r="C276" s="202"/>
      <c r="D276" s="185" t="s">
        <v>192</v>
      </c>
      <c r="E276" s="203" t="s">
        <v>1</v>
      </c>
      <c r="F276" s="204" t="s">
        <v>151</v>
      </c>
      <c r="G276" s="202"/>
      <c r="H276" s="205">
        <v>4</v>
      </c>
      <c r="I276" s="202"/>
      <c r="J276" s="202"/>
      <c r="K276" s="202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192</v>
      </c>
      <c r="AU276" s="210" t="s">
        <v>85</v>
      </c>
      <c r="AV276" s="13" t="s">
        <v>85</v>
      </c>
      <c r="AW276" s="13" t="s">
        <v>32</v>
      </c>
      <c r="AX276" s="13" t="s">
        <v>83</v>
      </c>
      <c r="AY276" s="210" t="s">
        <v>135</v>
      </c>
    </row>
    <row r="277" spans="1:65" s="2" customFormat="1" ht="24.2" customHeight="1">
      <c r="A277" s="30"/>
      <c r="B277" s="31"/>
      <c r="C277" s="173" t="s">
        <v>653</v>
      </c>
      <c r="D277" s="173" t="s">
        <v>136</v>
      </c>
      <c r="E277" s="174" t="s">
        <v>654</v>
      </c>
      <c r="F277" s="175" t="s">
        <v>655</v>
      </c>
      <c r="G277" s="176" t="s">
        <v>371</v>
      </c>
      <c r="H277" s="177">
        <v>240</v>
      </c>
      <c r="I277" s="178">
        <v>81.819999999999993</v>
      </c>
      <c r="J277" s="178">
        <f>ROUND(I277*H277,2)</f>
        <v>19636.8</v>
      </c>
      <c r="K277" s="175" t="s">
        <v>140</v>
      </c>
      <c r="L277" s="35"/>
      <c r="M277" s="179" t="s">
        <v>1</v>
      </c>
      <c r="N277" s="180" t="s">
        <v>40</v>
      </c>
      <c r="O277" s="181">
        <v>0.184</v>
      </c>
      <c r="P277" s="181">
        <f>O277*H277</f>
        <v>44.16</v>
      </c>
      <c r="Q277" s="181">
        <v>3.2634E-5</v>
      </c>
      <c r="R277" s="181">
        <f>Q277*H277</f>
        <v>7.8321599999999995E-3</v>
      </c>
      <c r="S277" s="181">
        <v>0</v>
      </c>
      <c r="T277" s="182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83" t="s">
        <v>151</v>
      </c>
      <c r="AT277" s="183" t="s">
        <v>136</v>
      </c>
      <c r="AU277" s="183" t="s">
        <v>85</v>
      </c>
      <c r="AY277" s="16" t="s">
        <v>135</v>
      </c>
      <c r="BE277" s="184">
        <f>IF(N277="základní",J277,0)</f>
        <v>19636.8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83</v>
      </c>
      <c r="BK277" s="184">
        <f>ROUND(I277*H277,2)</f>
        <v>19636.8</v>
      </c>
      <c r="BL277" s="16" t="s">
        <v>151</v>
      </c>
      <c r="BM277" s="183" t="s">
        <v>656</v>
      </c>
    </row>
    <row r="278" spans="1:65" s="2" customFormat="1" ht="19.5">
      <c r="A278" s="30"/>
      <c r="B278" s="31"/>
      <c r="C278" s="32"/>
      <c r="D278" s="185" t="s">
        <v>143</v>
      </c>
      <c r="E278" s="32"/>
      <c r="F278" s="186" t="s">
        <v>657</v>
      </c>
      <c r="G278" s="32"/>
      <c r="H278" s="32"/>
      <c r="I278" s="32"/>
      <c r="J278" s="32"/>
      <c r="K278" s="32"/>
      <c r="L278" s="35"/>
      <c r="M278" s="187"/>
      <c r="N278" s="188"/>
      <c r="O278" s="67"/>
      <c r="P278" s="67"/>
      <c r="Q278" s="67"/>
      <c r="R278" s="67"/>
      <c r="S278" s="67"/>
      <c r="T278" s="68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6" t="s">
        <v>143</v>
      </c>
      <c r="AU278" s="16" t="s">
        <v>85</v>
      </c>
    </row>
    <row r="279" spans="1:65" s="13" customFormat="1" ht="11.25">
      <c r="B279" s="201"/>
      <c r="C279" s="202"/>
      <c r="D279" s="185" t="s">
        <v>192</v>
      </c>
      <c r="E279" s="203" t="s">
        <v>1</v>
      </c>
      <c r="F279" s="204" t="s">
        <v>658</v>
      </c>
      <c r="G279" s="202"/>
      <c r="H279" s="205">
        <v>240</v>
      </c>
      <c r="I279" s="202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192</v>
      </c>
      <c r="AU279" s="210" t="s">
        <v>85</v>
      </c>
      <c r="AV279" s="13" t="s">
        <v>85</v>
      </c>
      <c r="AW279" s="13" t="s">
        <v>32</v>
      </c>
      <c r="AX279" s="13" t="s">
        <v>83</v>
      </c>
      <c r="AY279" s="210" t="s">
        <v>135</v>
      </c>
    </row>
    <row r="280" spans="1:65" s="2" customFormat="1" ht="16.5" customHeight="1">
      <c r="A280" s="30"/>
      <c r="B280" s="31"/>
      <c r="C280" s="173" t="s">
        <v>659</v>
      </c>
      <c r="D280" s="173" t="s">
        <v>136</v>
      </c>
      <c r="E280" s="174" t="s">
        <v>660</v>
      </c>
      <c r="F280" s="175" t="s">
        <v>661</v>
      </c>
      <c r="G280" s="176" t="s">
        <v>349</v>
      </c>
      <c r="H280" s="177">
        <v>5</v>
      </c>
      <c r="I280" s="178">
        <v>498.72</v>
      </c>
      <c r="J280" s="178">
        <f>ROUND(I280*H280,2)</f>
        <v>2493.6</v>
      </c>
      <c r="K280" s="175" t="s">
        <v>140</v>
      </c>
      <c r="L280" s="35"/>
      <c r="M280" s="179" t="s">
        <v>1</v>
      </c>
      <c r="N280" s="180" t="s">
        <v>40</v>
      </c>
      <c r="O280" s="181">
        <v>0.86299999999999999</v>
      </c>
      <c r="P280" s="181">
        <f>O280*H280</f>
        <v>4.3149999999999995</v>
      </c>
      <c r="Q280" s="181">
        <v>0.1230316</v>
      </c>
      <c r="R280" s="181">
        <f>Q280*H280</f>
        <v>0.61515799999999998</v>
      </c>
      <c r="S280" s="181">
        <v>0</v>
      </c>
      <c r="T280" s="182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83" t="s">
        <v>151</v>
      </c>
      <c r="AT280" s="183" t="s">
        <v>136</v>
      </c>
      <c r="AU280" s="183" t="s">
        <v>85</v>
      </c>
      <c r="AY280" s="16" t="s">
        <v>135</v>
      </c>
      <c r="BE280" s="184">
        <f>IF(N280="základní",J280,0)</f>
        <v>2493.6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6" t="s">
        <v>83</v>
      </c>
      <c r="BK280" s="184">
        <f>ROUND(I280*H280,2)</f>
        <v>2493.6</v>
      </c>
      <c r="BL280" s="16" t="s">
        <v>151</v>
      </c>
      <c r="BM280" s="183" t="s">
        <v>662</v>
      </c>
    </row>
    <row r="281" spans="1:65" s="2" customFormat="1" ht="11.25">
      <c r="A281" s="30"/>
      <c r="B281" s="31"/>
      <c r="C281" s="32"/>
      <c r="D281" s="185" t="s">
        <v>143</v>
      </c>
      <c r="E281" s="32"/>
      <c r="F281" s="186" t="s">
        <v>661</v>
      </c>
      <c r="G281" s="32"/>
      <c r="H281" s="32"/>
      <c r="I281" s="32"/>
      <c r="J281" s="32"/>
      <c r="K281" s="32"/>
      <c r="L281" s="35"/>
      <c r="M281" s="187"/>
      <c r="N281" s="188"/>
      <c r="O281" s="67"/>
      <c r="P281" s="67"/>
      <c r="Q281" s="67"/>
      <c r="R281" s="67"/>
      <c r="S281" s="67"/>
      <c r="T281" s="68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6" t="s">
        <v>143</v>
      </c>
      <c r="AU281" s="16" t="s">
        <v>85</v>
      </c>
    </row>
    <row r="282" spans="1:65" s="13" customFormat="1" ht="11.25">
      <c r="B282" s="201"/>
      <c r="C282" s="202"/>
      <c r="D282" s="185" t="s">
        <v>192</v>
      </c>
      <c r="E282" s="203" t="s">
        <v>1</v>
      </c>
      <c r="F282" s="204" t="s">
        <v>663</v>
      </c>
      <c r="G282" s="202"/>
      <c r="H282" s="205">
        <v>5</v>
      </c>
      <c r="I282" s="202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85</v>
      </c>
      <c r="AV282" s="13" t="s">
        <v>85</v>
      </c>
      <c r="AW282" s="13" t="s">
        <v>32</v>
      </c>
      <c r="AX282" s="13" t="s">
        <v>83</v>
      </c>
      <c r="AY282" s="210" t="s">
        <v>135</v>
      </c>
    </row>
    <row r="283" spans="1:65" s="2" customFormat="1" ht="16.5" customHeight="1">
      <c r="A283" s="30"/>
      <c r="B283" s="31"/>
      <c r="C283" s="221" t="s">
        <v>664</v>
      </c>
      <c r="D283" s="221" t="s">
        <v>295</v>
      </c>
      <c r="E283" s="222" t="s">
        <v>665</v>
      </c>
      <c r="F283" s="223" t="s">
        <v>666</v>
      </c>
      <c r="G283" s="224" t="s">
        <v>349</v>
      </c>
      <c r="H283" s="225">
        <v>5</v>
      </c>
      <c r="I283" s="226">
        <v>785.81</v>
      </c>
      <c r="J283" s="226">
        <f>ROUND(I283*H283,2)</f>
        <v>3929.05</v>
      </c>
      <c r="K283" s="223" t="s">
        <v>1</v>
      </c>
      <c r="L283" s="227"/>
      <c r="M283" s="228" t="s">
        <v>1</v>
      </c>
      <c r="N283" s="229" t="s">
        <v>40</v>
      </c>
      <c r="O283" s="181">
        <v>0</v>
      </c>
      <c r="P283" s="181">
        <f>O283*H283</f>
        <v>0</v>
      </c>
      <c r="Q283" s="181">
        <v>1.3299999999999999E-2</v>
      </c>
      <c r="R283" s="181">
        <f>Q283*H283</f>
        <v>6.6500000000000004E-2</v>
      </c>
      <c r="S283" s="181">
        <v>0</v>
      </c>
      <c r="T283" s="182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83" t="s">
        <v>166</v>
      </c>
      <c r="AT283" s="183" t="s">
        <v>295</v>
      </c>
      <c r="AU283" s="183" t="s">
        <v>85</v>
      </c>
      <c r="AY283" s="16" t="s">
        <v>135</v>
      </c>
      <c r="BE283" s="184">
        <f>IF(N283="základní",J283,0)</f>
        <v>3929.05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6" t="s">
        <v>83</v>
      </c>
      <c r="BK283" s="184">
        <f>ROUND(I283*H283,2)</f>
        <v>3929.05</v>
      </c>
      <c r="BL283" s="16" t="s">
        <v>151</v>
      </c>
      <c r="BM283" s="183" t="s">
        <v>667</v>
      </c>
    </row>
    <row r="284" spans="1:65" s="2" customFormat="1" ht="11.25">
      <c r="A284" s="30"/>
      <c r="B284" s="31"/>
      <c r="C284" s="32"/>
      <c r="D284" s="185" t="s">
        <v>143</v>
      </c>
      <c r="E284" s="32"/>
      <c r="F284" s="186" t="s">
        <v>666</v>
      </c>
      <c r="G284" s="32"/>
      <c r="H284" s="32"/>
      <c r="I284" s="32"/>
      <c r="J284" s="32"/>
      <c r="K284" s="32"/>
      <c r="L284" s="35"/>
      <c r="M284" s="187"/>
      <c r="N284" s="188"/>
      <c r="O284" s="67"/>
      <c r="P284" s="67"/>
      <c r="Q284" s="67"/>
      <c r="R284" s="67"/>
      <c r="S284" s="67"/>
      <c r="T284" s="68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T284" s="16" t="s">
        <v>143</v>
      </c>
      <c r="AU284" s="16" t="s">
        <v>85</v>
      </c>
    </row>
    <row r="285" spans="1:65" s="13" customFormat="1" ht="11.25">
      <c r="B285" s="201"/>
      <c r="C285" s="202"/>
      <c r="D285" s="185" t="s">
        <v>192</v>
      </c>
      <c r="E285" s="203" t="s">
        <v>1</v>
      </c>
      <c r="F285" s="204" t="s">
        <v>663</v>
      </c>
      <c r="G285" s="202"/>
      <c r="H285" s="205">
        <v>5</v>
      </c>
      <c r="I285" s="202"/>
      <c r="J285" s="202"/>
      <c r="K285" s="202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85</v>
      </c>
      <c r="AV285" s="13" t="s">
        <v>85</v>
      </c>
      <c r="AW285" s="13" t="s">
        <v>32</v>
      </c>
      <c r="AX285" s="13" t="s">
        <v>83</v>
      </c>
      <c r="AY285" s="210" t="s">
        <v>135</v>
      </c>
    </row>
    <row r="286" spans="1:65" s="2" customFormat="1" ht="16.5" customHeight="1">
      <c r="A286" s="30"/>
      <c r="B286" s="31"/>
      <c r="C286" s="173" t="s">
        <v>668</v>
      </c>
      <c r="D286" s="173" t="s">
        <v>136</v>
      </c>
      <c r="E286" s="174" t="s">
        <v>669</v>
      </c>
      <c r="F286" s="175" t="s">
        <v>670</v>
      </c>
      <c r="G286" s="176" t="s">
        <v>349</v>
      </c>
      <c r="H286" s="177">
        <v>5</v>
      </c>
      <c r="I286" s="178">
        <v>55.46</v>
      </c>
      <c r="J286" s="178">
        <f>ROUND(I286*H286,2)</f>
        <v>277.3</v>
      </c>
      <c r="K286" s="175" t="s">
        <v>140</v>
      </c>
      <c r="L286" s="35"/>
      <c r="M286" s="179" t="s">
        <v>1</v>
      </c>
      <c r="N286" s="180" t="s">
        <v>40</v>
      </c>
      <c r="O286" s="181">
        <v>0.10100000000000001</v>
      </c>
      <c r="P286" s="181">
        <f>O286*H286</f>
        <v>0.505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83" t="s">
        <v>271</v>
      </c>
      <c r="AT286" s="183" t="s">
        <v>136</v>
      </c>
      <c r="AU286" s="183" t="s">
        <v>85</v>
      </c>
      <c r="AY286" s="16" t="s">
        <v>135</v>
      </c>
      <c r="BE286" s="184">
        <f>IF(N286="základní",J286,0)</f>
        <v>277.3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6" t="s">
        <v>83</v>
      </c>
      <c r="BK286" s="184">
        <f>ROUND(I286*H286,2)</f>
        <v>277.3</v>
      </c>
      <c r="BL286" s="16" t="s">
        <v>271</v>
      </c>
      <c r="BM286" s="183" t="s">
        <v>671</v>
      </c>
    </row>
    <row r="287" spans="1:65" s="2" customFormat="1" ht="11.25">
      <c r="A287" s="30"/>
      <c r="B287" s="31"/>
      <c r="C287" s="32"/>
      <c r="D287" s="185" t="s">
        <v>143</v>
      </c>
      <c r="E287" s="32"/>
      <c r="F287" s="186" t="s">
        <v>672</v>
      </c>
      <c r="G287" s="32"/>
      <c r="H287" s="32"/>
      <c r="I287" s="32"/>
      <c r="J287" s="32"/>
      <c r="K287" s="32"/>
      <c r="L287" s="35"/>
      <c r="M287" s="187"/>
      <c r="N287" s="188"/>
      <c r="O287" s="67"/>
      <c r="P287" s="67"/>
      <c r="Q287" s="67"/>
      <c r="R287" s="67"/>
      <c r="S287" s="67"/>
      <c r="T287" s="68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T287" s="16" t="s">
        <v>143</v>
      </c>
      <c r="AU287" s="16" t="s">
        <v>85</v>
      </c>
    </row>
    <row r="288" spans="1:65" s="13" customFormat="1" ht="11.25">
      <c r="B288" s="201"/>
      <c r="C288" s="202"/>
      <c r="D288" s="185" t="s">
        <v>192</v>
      </c>
      <c r="E288" s="203" t="s">
        <v>1</v>
      </c>
      <c r="F288" s="204" t="s">
        <v>663</v>
      </c>
      <c r="G288" s="202"/>
      <c r="H288" s="205">
        <v>5</v>
      </c>
      <c r="I288" s="202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192</v>
      </c>
      <c r="AU288" s="210" t="s">
        <v>85</v>
      </c>
      <c r="AV288" s="13" t="s">
        <v>85</v>
      </c>
      <c r="AW288" s="13" t="s">
        <v>32</v>
      </c>
      <c r="AX288" s="13" t="s">
        <v>83</v>
      </c>
      <c r="AY288" s="210" t="s">
        <v>135</v>
      </c>
    </row>
    <row r="289" spans="1:65" s="2" customFormat="1" ht="16.5" customHeight="1">
      <c r="A289" s="30"/>
      <c r="B289" s="31"/>
      <c r="C289" s="221" t="s">
        <v>673</v>
      </c>
      <c r="D289" s="221" t="s">
        <v>295</v>
      </c>
      <c r="E289" s="222" t="s">
        <v>674</v>
      </c>
      <c r="F289" s="223" t="s">
        <v>675</v>
      </c>
      <c r="G289" s="224" t="s">
        <v>349</v>
      </c>
      <c r="H289" s="225">
        <v>5</v>
      </c>
      <c r="I289" s="226">
        <v>579</v>
      </c>
      <c r="J289" s="226">
        <f>ROUND(I289*H289,2)</f>
        <v>2895</v>
      </c>
      <c r="K289" s="223" t="s">
        <v>219</v>
      </c>
      <c r="L289" s="227"/>
      <c r="M289" s="228" t="s">
        <v>1</v>
      </c>
      <c r="N289" s="229" t="s">
        <v>40</v>
      </c>
      <c r="O289" s="181">
        <v>0</v>
      </c>
      <c r="P289" s="181">
        <f>O289*H289</f>
        <v>0</v>
      </c>
      <c r="Q289" s="181">
        <v>3.5000000000000001E-3</v>
      </c>
      <c r="R289" s="181">
        <f>Q289*H289</f>
        <v>1.7500000000000002E-2</v>
      </c>
      <c r="S289" s="181">
        <v>0</v>
      </c>
      <c r="T289" s="182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83" t="s">
        <v>362</v>
      </c>
      <c r="AT289" s="183" t="s">
        <v>295</v>
      </c>
      <c r="AU289" s="183" t="s">
        <v>85</v>
      </c>
      <c r="AY289" s="16" t="s">
        <v>135</v>
      </c>
      <c r="BE289" s="184">
        <f>IF(N289="základní",J289,0)</f>
        <v>2895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6" t="s">
        <v>83</v>
      </c>
      <c r="BK289" s="184">
        <f>ROUND(I289*H289,2)</f>
        <v>2895</v>
      </c>
      <c r="BL289" s="16" t="s">
        <v>271</v>
      </c>
      <c r="BM289" s="183" t="s">
        <v>676</v>
      </c>
    </row>
    <row r="290" spans="1:65" s="2" customFormat="1" ht="58.5">
      <c r="A290" s="30"/>
      <c r="B290" s="31"/>
      <c r="C290" s="32"/>
      <c r="D290" s="185" t="s">
        <v>143</v>
      </c>
      <c r="E290" s="32"/>
      <c r="F290" s="186" t="s">
        <v>677</v>
      </c>
      <c r="G290" s="32"/>
      <c r="H290" s="32"/>
      <c r="I290" s="32"/>
      <c r="J290" s="32"/>
      <c r="K290" s="32"/>
      <c r="L290" s="35"/>
      <c r="M290" s="187"/>
      <c r="N290" s="188"/>
      <c r="O290" s="67"/>
      <c r="P290" s="67"/>
      <c r="Q290" s="67"/>
      <c r="R290" s="67"/>
      <c r="S290" s="67"/>
      <c r="T290" s="68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T290" s="16" t="s">
        <v>143</v>
      </c>
      <c r="AU290" s="16" t="s">
        <v>85</v>
      </c>
    </row>
    <row r="291" spans="1:65" s="13" customFormat="1" ht="11.25">
      <c r="B291" s="201"/>
      <c r="C291" s="202"/>
      <c r="D291" s="185" t="s">
        <v>192</v>
      </c>
      <c r="E291" s="203" t="s">
        <v>1</v>
      </c>
      <c r="F291" s="204" t="s">
        <v>663</v>
      </c>
      <c r="G291" s="202"/>
      <c r="H291" s="205">
        <v>5</v>
      </c>
      <c r="I291" s="202"/>
      <c r="J291" s="202"/>
      <c r="K291" s="202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192</v>
      </c>
      <c r="AU291" s="210" t="s">
        <v>85</v>
      </c>
      <c r="AV291" s="13" t="s">
        <v>85</v>
      </c>
      <c r="AW291" s="13" t="s">
        <v>32</v>
      </c>
      <c r="AX291" s="13" t="s">
        <v>83</v>
      </c>
      <c r="AY291" s="210" t="s">
        <v>135</v>
      </c>
    </row>
    <row r="292" spans="1:65" s="2" customFormat="1" ht="24.2" customHeight="1">
      <c r="A292" s="30"/>
      <c r="B292" s="31"/>
      <c r="C292" s="221" t="s">
        <v>678</v>
      </c>
      <c r="D292" s="221" t="s">
        <v>295</v>
      </c>
      <c r="E292" s="222" t="s">
        <v>679</v>
      </c>
      <c r="F292" s="223" t="s">
        <v>680</v>
      </c>
      <c r="G292" s="224" t="s">
        <v>349</v>
      </c>
      <c r="H292" s="225">
        <v>5</v>
      </c>
      <c r="I292" s="226">
        <v>214</v>
      </c>
      <c r="J292" s="226">
        <f>ROUND(I292*H292,2)</f>
        <v>1070</v>
      </c>
      <c r="K292" s="223" t="s">
        <v>253</v>
      </c>
      <c r="L292" s="227"/>
      <c r="M292" s="228" t="s">
        <v>1</v>
      </c>
      <c r="N292" s="229" t="s">
        <v>40</v>
      </c>
      <c r="O292" s="181">
        <v>0</v>
      </c>
      <c r="P292" s="181">
        <f>O292*H292</f>
        <v>0</v>
      </c>
      <c r="Q292" s="181">
        <v>8.9999999999999998E-4</v>
      </c>
      <c r="R292" s="181">
        <f>Q292*H292</f>
        <v>4.4999999999999997E-3</v>
      </c>
      <c r="S292" s="181">
        <v>0</v>
      </c>
      <c r="T292" s="182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83" t="s">
        <v>166</v>
      </c>
      <c r="AT292" s="183" t="s">
        <v>295</v>
      </c>
      <c r="AU292" s="183" t="s">
        <v>85</v>
      </c>
      <c r="AY292" s="16" t="s">
        <v>135</v>
      </c>
      <c r="BE292" s="184">
        <f>IF(N292="základní",J292,0)</f>
        <v>1070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83</v>
      </c>
      <c r="BK292" s="184">
        <f>ROUND(I292*H292,2)</f>
        <v>1070</v>
      </c>
      <c r="BL292" s="16" t="s">
        <v>151</v>
      </c>
      <c r="BM292" s="183" t="s">
        <v>681</v>
      </c>
    </row>
    <row r="293" spans="1:65" s="2" customFormat="1" ht="19.5">
      <c r="A293" s="30"/>
      <c r="B293" s="31"/>
      <c r="C293" s="32"/>
      <c r="D293" s="185" t="s">
        <v>143</v>
      </c>
      <c r="E293" s="32"/>
      <c r="F293" s="186" t="s">
        <v>682</v>
      </c>
      <c r="G293" s="32"/>
      <c r="H293" s="32"/>
      <c r="I293" s="32"/>
      <c r="J293" s="32"/>
      <c r="K293" s="32"/>
      <c r="L293" s="35"/>
      <c r="M293" s="187"/>
      <c r="N293" s="188"/>
      <c r="O293" s="67"/>
      <c r="P293" s="67"/>
      <c r="Q293" s="67"/>
      <c r="R293" s="67"/>
      <c r="S293" s="67"/>
      <c r="T293" s="68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6" t="s">
        <v>143</v>
      </c>
      <c r="AU293" s="16" t="s">
        <v>85</v>
      </c>
    </row>
    <row r="294" spans="1:65" s="13" customFormat="1" ht="11.25">
      <c r="B294" s="201"/>
      <c r="C294" s="202"/>
      <c r="D294" s="185" t="s">
        <v>192</v>
      </c>
      <c r="E294" s="203" t="s">
        <v>1</v>
      </c>
      <c r="F294" s="204" t="s">
        <v>663</v>
      </c>
      <c r="G294" s="202"/>
      <c r="H294" s="205">
        <v>5</v>
      </c>
      <c r="I294" s="202"/>
      <c r="J294" s="202"/>
      <c r="K294" s="202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192</v>
      </c>
      <c r="AU294" s="210" t="s">
        <v>85</v>
      </c>
      <c r="AV294" s="13" t="s">
        <v>85</v>
      </c>
      <c r="AW294" s="13" t="s">
        <v>32</v>
      </c>
      <c r="AX294" s="13" t="s">
        <v>83</v>
      </c>
      <c r="AY294" s="210" t="s">
        <v>135</v>
      </c>
    </row>
    <row r="295" spans="1:65" s="2" customFormat="1" ht="24.2" customHeight="1">
      <c r="A295" s="30"/>
      <c r="B295" s="31"/>
      <c r="C295" s="173" t="s">
        <v>683</v>
      </c>
      <c r="D295" s="173" t="s">
        <v>136</v>
      </c>
      <c r="E295" s="174" t="s">
        <v>684</v>
      </c>
      <c r="F295" s="175" t="s">
        <v>685</v>
      </c>
      <c r="G295" s="176" t="s">
        <v>349</v>
      </c>
      <c r="H295" s="177">
        <v>2</v>
      </c>
      <c r="I295" s="178">
        <v>278.81</v>
      </c>
      <c r="J295" s="178">
        <f>ROUND(I295*H295,2)</f>
        <v>557.62</v>
      </c>
      <c r="K295" s="175" t="s">
        <v>140</v>
      </c>
      <c r="L295" s="35"/>
      <c r="M295" s="179" t="s">
        <v>1</v>
      </c>
      <c r="N295" s="180" t="s">
        <v>40</v>
      </c>
      <c r="O295" s="181">
        <v>0.40300000000000002</v>
      </c>
      <c r="P295" s="181">
        <f>O295*H295</f>
        <v>0.80600000000000005</v>
      </c>
      <c r="Q295" s="181">
        <v>1.5799999999999999E-4</v>
      </c>
      <c r="R295" s="181">
        <f>Q295*H295</f>
        <v>3.1599999999999998E-4</v>
      </c>
      <c r="S295" s="181">
        <v>0</v>
      </c>
      <c r="T295" s="182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83" t="s">
        <v>151</v>
      </c>
      <c r="AT295" s="183" t="s">
        <v>136</v>
      </c>
      <c r="AU295" s="183" t="s">
        <v>85</v>
      </c>
      <c r="AY295" s="16" t="s">
        <v>135</v>
      </c>
      <c r="BE295" s="184">
        <f>IF(N295="základní",J295,0)</f>
        <v>557.62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6" t="s">
        <v>83</v>
      </c>
      <c r="BK295" s="184">
        <f>ROUND(I295*H295,2)</f>
        <v>557.62</v>
      </c>
      <c r="BL295" s="16" t="s">
        <v>151</v>
      </c>
      <c r="BM295" s="183" t="s">
        <v>686</v>
      </c>
    </row>
    <row r="296" spans="1:65" s="2" customFormat="1" ht="19.5">
      <c r="A296" s="30"/>
      <c r="B296" s="31"/>
      <c r="C296" s="32"/>
      <c r="D296" s="185" t="s">
        <v>143</v>
      </c>
      <c r="E296" s="32"/>
      <c r="F296" s="186" t="s">
        <v>687</v>
      </c>
      <c r="G296" s="32"/>
      <c r="H296" s="32"/>
      <c r="I296" s="32"/>
      <c r="J296" s="32"/>
      <c r="K296" s="32"/>
      <c r="L296" s="35"/>
      <c r="M296" s="187"/>
      <c r="N296" s="188"/>
      <c r="O296" s="67"/>
      <c r="P296" s="67"/>
      <c r="Q296" s="67"/>
      <c r="R296" s="67"/>
      <c r="S296" s="67"/>
      <c r="T296" s="68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T296" s="16" t="s">
        <v>143</v>
      </c>
      <c r="AU296" s="16" t="s">
        <v>85</v>
      </c>
    </row>
    <row r="297" spans="1:65" s="13" customFormat="1" ht="11.25">
      <c r="B297" s="201"/>
      <c r="C297" s="202"/>
      <c r="D297" s="185" t="s">
        <v>192</v>
      </c>
      <c r="E297" s="203" t="s">
        <v>1</v>
      </c>
      <c r="F297" s="204" t="s">
        <v>85</v>
      </c>
      <c r="G297" s="202"/>
      <c r="H297" s="205">
        <v>2</v>
      </c>
      <c r="I297" s="202"/>
      <c r="J297" s="202"/>
      <c r="K297" s="202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192</v>
      </c>
      <c r="AU297" s="210" t="s">
        <v>85</v>
      </c>
      <c r="AV297" s="13" t="s">
        <v>85</v>
      </c>
      <c r="AW297" s="13" t="s">
        <v>32</v>
      </c>
      <c r="AX297" s="13" t="s">
        <v>83</v>
      </c>
      <c r="AY297" s="210" t="s">
        <v>135</v>
      </c>
    </row>
    <row r="298" spans="1:65" s="2" customFormat="1" ht="16.5" customHeight="1">
      <c r="A298" s="30"/>
      <c r="B298" s="31"/>
      <c r="C298" s="173" t="s">
        <v>688</v>
      </c>
      <c r="D298" s="173" t="s">
        <v>136</v>
      </c>
      <c r="E298" s="174" t="s">
        <v>689</v>
      </c>
      <c r="F298" s="175" t="s">
        <v>690</v>
      </c>
      <c r="G298" s="176" t="s">
        <v>198</v>
      </c>
      <c r="H298" s="177">
        <v>77</v>
      </c>
      <c r="I298" s="178">
        <v>55.01</v>
      </c>
      <c r="J298" s="178">
        <f>ROUND(I298*H298,2)</f>
        <v>4235.7700000000004</v>
      </c>
      <c r="K298" s="175" t="s">
        <v>140</v>
      </c>
      <c r="L298" s="35"/>
      <c r="M298" s="179" t="s">
        <v>1</v>
      </c>
      <c r="N298" s="180" t="s">
        <v>40</v>
      </c>
      <c r="O298" s="181">
        <v>5.3999999999999999E-2</v>
      </c>
      <c r="P298" s="181">
        <f>O298*H298</f>
        <v>4.1580000000000004</v>
      </c>
      <c r="Q298" s="181">
        <v>1.9236000000000001E-4</v>
      </c>
      <c r="R298" s="181">
        <f>Q298*H298</f>
        <v>1.481172E-2</v>
      </c>
      <c r="S298" s="181">
        <v>0</v>
      </c>
      <c r="T298" s="182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83" t="s">
        <v>151</v>
      </c>
      <c r="AT298" s="183" t="s">
        <v>136</v>
      </c>
      <c r="AU298" s="183" t="s">
        <v>85</v>
      </c>
      <c r="AY298" s="16" t="s">
        <v>135</v>
      </c>
      <c r="BE298" s="184">
        <f>IF(N298="základní",J298,0)</f>
        <v>4235.7700000000004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83</v>
      </c>
      <c r="BK298" s="184">
        <f>ROUND(I298*H298,2)</f>
        <v>4235.7700000000004</v>
      </c>
      <c r="BL298" s="16" t="s">
        <v>151</v>
      </c>
      <c r="BM298" s="183" t="s">
        <v>691</v>
      </c>
    </row>
    <row r="299" spans="1:65" s="2" customFormat="1" ht="11.25">
      <c r="A299" s="30"/>
      <c r="B299" s="31"/>
      <c r="C299" s="32"/>
      <c r="D299" s="185" t="s">
        <v>143</v>
      </c>
      <c r="E299" s="32"/>
      <c r="F299" s="186" t="s">
        <v>692</v>
      </c>
      <c r="G299" s="32"/>
      <c r="H299" s="32"/>
      <c r="I299" s="32"/>
      <c r="J299" s="32"/>
      <c r="K299" s="32"/>
      <c r="L299" s="35"/>
      <c r="M299" s="187"/>
      <c r="N299" s="188"/>
      <c r="O299" s="67"/>
      <c r="P299" s="67"/>
      <c r="Q299" s="67"/>
      <c r="R299" s="67"/>
      <c r="S299" s="67"/>
      <c r="T299" s="68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T299" s="16" t="s">
        <v>143</v>
      </c>
      <c r="AU299" s="16" t="s">
        <v>85</v>
      </c>
    </row>
    <row r="300" spans="1:65" s="13" customFormat="1" ht="11.25">
      <c r="B300" s="201"/>
      <c r="C300" s="202"/>
      <c r="D300" s="185" t="s">
        <v>192</v>
      </c>
      <c r="E300" s="203" t="s">
        <v>1</v>
      </c>
      <c r="F300" s="204" t="s">
        <v>693</v>
      </c>
      <c r="G300" s="202"/>
      <c r="H300" s="205">
        <v>77</v>
      </c>
      <c r="I300" s="202"/>
      <c r="J300" s="202"/>
      <c r="K300" s="202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192</v>
      </c>
      <c r="AU300" s="210" t="s">
        <v>85</v>
      </c>
      <c r="AV300" s="13" t="s">
        <v>85</v>
      </c>
      <c r="AW300" s="13" t="s">
        <v>32</v>
      </c>
      <c r="AX300" s="13" t="s">
        <v>83</v>
      </c>
      <c r="AY300" s="210" t="s">
        <v>135</v>
      </c>
    </row>
    <row r="301" spans="1:65" s="2" customFormat="1" ht="21.75" customHeight="1">
      <c r="A301" s="30"/>
      <c r="B301" s="31"/>
      <c r="C301" s="173" t="s">
        <v>694</v>
      </c>
      <c r="D301" s="173" t="s">
        <v>136</v>
      </c>
      <c r="E301" s="174" t="s">
        <v>695</v>
      </c>
      <c r="F301" s="175" t="s">
        <v>696</v>
      </c>
      <c r="G301" s="176" t="s">
        <v>198</v>
      </c>
      <c r="H301" s="177">
        <v>77</v>
      </c>
      <c r="I301" s="178">
        <v>13.15</v>
      </c>
      <c r="J301" s="178">
        <f>ROUND(I301*H301,2)</f>
        <v>1012.55</v>
      </c>
      <c r="K301" s="175" t="s">
        <v>140</v>
      </c>
      <c r="L301" s="35"/>
      <c r="M301" s="179" t="s">
        <v>1</v>
      </c>
      <c r="N301" s="180" t="s">
        <v>40</v>
      </c>
      <c r="O301" s="181">
        <v>2.3E-2</v>
      </c>
      <c r="P301" s="181">
        <f>O301*H301</f>
        <v>1.7709999999999999</v>
      </c>
      <c r="Q301" s="181">
        <v>7.3499999999999998E-5</v>
      </c>
      <c r="R301" s="181">
        <f>Q301*H301</f>
        <v>5.6594999999999996E-3</v>
      </c>
      <c r="S301" s="181">
        <v>0</v>
      </c>
      <c r="T301" s="182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83" t="s">
        <v>151</v>
      </c>
      <c r="AT301" s="183" t="s">
        <v>136</v>
      </c>
      <c r="AU301" s="183" t="s">
        <v>85</v>
      </c>
      <c r="AY301" s="16" t="s">
        <v>135</v>
      </c>
      <c r="BE301" s="184">
        <f>IF(N301="základní",J301,0)</f>
        <v>1012.55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6" t="s">
        <v>83</v>
      </c>
      <c r="BK301" s="184">
        <f>ROUND(I301*H301,2)</f>
        <v>1012.55</v>
      </c>
      <c r="BL301" s="16" t="s">
        <v>151</v>
      </c>
      <c r="BM301" s="183" t="s">
        <v>697</v>
      </c>
    </row>
    <row r="302" spans="1:65" s="2" customFormat="1" ht="11.25">
      <c r="A302" s="30"/>
      <c r="B302" s="31"/>
      <c r="C302" s="32"/>
      <c r="D302" s="185" t="s">
        <v>143</v>
      </c>
      <c r="E302" s="32"/>
      <c r="F302" s="186" t="s">
        <v>698</v>
      </c>
      <c r="G302" s="32"/>
      <c r="H302" s="32"/>
      <c r="I302" s="32"/>
      <c r="J302" s="32"/>
      <c r="K302" s="32"/>
      <c r="L302" s="35"/>
      <c r="M302" s="187"/>
      <c r="N302" s="188"/>
      <c r="O302" s="67"/>
      <c r="P302" s="67"/>
      <c r="Q302" s="67"/>
      <c r="R302" s="67"/>
      <c r="S302" s="67"/>
      <c r="T302" s="68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T302" s="16" t="s">
        <v>143</v>
      </c>
      <c r="AU302" s="16" t="s">
        <v>85</v>
      </c>
    </row>
    <row r="303" spans="1:65" s="13" customFormat="1" ht="11.25">
      <c r="B303" s="201"/>
      <c r="C303" s="202"/>
      <c r="D303" s="185" t="s">
        <v>192</v>
      </c>
      <c r="E303" s="203" t="s">
        <v>1</v>
      </c>
      <c r="F303" s="204" t="s">
        <v>693</v>
      </c>
      <c r="G303" s="202"/>
      <c r="H303" s="205">
        <v>77</v>
      </c>
      <c r="I303" s="202"/>
      <c r="J303" s="202"/>
      <c r="K303" s="202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192</v>
      </c>
      <c r="AU303" s="210" t="s">
        <v>85</v>
      </c>
      <c r="AV303" s="13" t="s">
        <v>85</v>
      </c>
      <c r="AW303" s="13" t="s">
        <v>32</v>
      </c>
      <c r="AX303" s="13" t="s">
        <v>83</v>
      </c>
      <c r="AY303" s="210" t="s">
        <v>135</v>
      </c>
    </row>
    <row r="304" spans="1:65" s="2" customFormat="1" ht="24.2" customHeight="1">
      <c r="A304" s="30"/>
      <c r="B304" s="31"/>
      <c r="C304" s="173" t="s">
        <v>699</v>
      </c>
      <c r="D304" s="173" t="s">
        <v>136</v>
      </c>
      <c r="E304" s="174" t="s">
        <v>700</v>
      </c>
      <c r="F304" s="175" t="s">
        <v>701</v>
      </c>
      <c r="G304" s="176" t="s">
        <v>198</v>
      </c>
      <c r="H304" s="177">
        <v>7</v>
      </c>
      <c r="I304" s="178">
        <v>84.42</v>
      </c>
      <c r="J304" s="178">
        <f>ROUND(I304*H304,2)</f>
        <v>590.94000000000005</v>
      </c>
      <c r="K304" s="175" t="s">
        <v>140</v>
      </c>
      <c r="L304" s="35"/>
      <c r="M304" s="179" t="s">
        <v>1</v>
      </c>
      <c r="N304" s="180" t="s">
        <v>40</v>
      </c>
      <c r="O304" s="181">
        <v>0.19400000000000001</v>
      </c>
      <c r="P304" s="181">
        <f>O304*H304</f>
        <v>1.3580000000000001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83" t="s">
        <v>151</v>
      </c>
      <c r="AT304" s="183" t="s">
        <v>136</v>
      </c>
      <c r="AU304" s="183" t="s">
        <v>85</v>
      </c>
      <c r="AY304" s="16" t="s">
        <v>135</v>
      </c>
      <c r="BE304" s="184">
        <f>IF(N304="základní",J304,0)</f>
        <v>590.94000000000005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6" t="s">
        <v>83</v>
      </c>
      <c r="BK304" s="184">
        <f>ROUND(I304*H304,2)</f>
        <v>590.94000000000005</v>
      </c>
      <c r="BL304" s="16" t="s">
        <v>151</v>
      </c>
      <c r="BM304" s="183" t="s">
        <v>702</v>
      </c>
    </row>
    <row r="305" spans="1:65" s="2" customFormat="1" ht="29.25">
      <c r="A305" s="30"/>
      <c r="B305" s="31"/>
      <c r="C305" s="32"/>
      <c r="D305" s="185" t="s">
        <v>143</v>
      </c>
      <c r="E305" s="32"/>
      <c r="F305" s="186" t="s">
        <v>703</v>
      </c>
      <c r="G305" s="32"/>
      <c r="H305" s="32"/>
      <c r="I305" s="32"/>
      <c r="J305" s="32"/>
      <c r="K305" s="32"/>
      <c r="L305" s="35"/>
      <c r="M305" s="187"/>
      <c r="N305" s="188"/>
      <c r="O305" s="67"/>
      <c r="P305" s="67"/>
      <c r="Q305" s="67"/>
      <c r="R305" s="67"/>
      <c r="S305" s="67"/>
      <c r="T305" s="68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T305" s="16" t="s">
        <v>143</v>
      </c>
      <c r="AU305" s="16" t="s">
        <v>85</v>
      </c>
    </row>
    <row r="306" spans="1:65" s="13" customFormat="1" ht="11.25">
      <c r="B306" s="201"/>
      <c r="C306" s="202"/>
      <c r="D306" s="185" t="s">
        <v>192</v>
      </c>
      <c r="E306" s="203" t="s">
        <v>1</v>
      </c>
      <c r="F306" s="204" t="s">
        <v>704</v>
      </c>
      <c r="G306" s="202"/>
      <c r="H306" s="205">
        <v>7</v>
      </c>
      <c r="I306" s="202"/>
      <c r="J306" s="202"/>
      <c r="K306" s="202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192</v>
      </c>
      <c r="AU306" s="210" t="s">
        <v>85</v>
      </c>
      <c r="AV306" s="13" t="s">
        <v>85</v>
      </c>
      <c r="AW306" s="13" t="s">
        <v>32</v>
      </c>
      <c r="AX306" s="13" t="s">
        <v>83</v>
      </c>
      <c r="AY306" s="210" t="s">
        <v>135</v>
      </c>
    </row>
    <row r="307" spans="1:65" s="2" customFormat="1" ht="21.75" customHeight="1">
      <c r="A307" s="30"/>
      <c r="B307" s="31"/>
      <c r="C307" s="221" t="s">
        <v>705</v>
      </c>
      <c r="D307" s="221" t="s">
        <v>295</v>
      </c>
      <c r="E307" s="222" t="s">
        <v>706</v>
      </c>
      <c r="F307" s="223" t="s">
        <v>707</v>
      </c>
      <c r="G307" s="224" t="s">
        <v>198</v>
      </c>
      <c r="H307" s="225">
        <v>7.35</v>
      </c>
      <c r="I307" s="226">
        <v>40.700000000000003</v>
      </c>
      <c r="J307" s="226">
        <f>ROUND(I307*H307,2)</f>
        <v>299.14999999999998</v>
      </c>
      <c r="K307" s="223" t="s">
        <v>253</v>
      </c>
      <c r="L307" s="227"/>
      <c r="M307" s="228" t="s">
        <v>1</v>
      </c>
      <c r="N307" s="229" t="s">
        <v>40</v>
      </c>
      <c r="O307" s="181">
        <v>0</v>
      </c>
      <c r="P307" s="181">
        <f>O307*H307</f>
        <v>0</v>
      </c>
      <c r="Q307" s="181">
        <v>6.6E-4</v>
      </c>
      <c r="R307" s="181">
        <f>Q307*H307</f>
        <v>4.8509999999999994E-3</v>
      </c>
      <c r="S307" s="181">
        <v>0</v>
      </c>
      <c r="T307" s="182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83" t="s">
        <v>166</v>
      </c>
      <c r="AT307" s="183" t="s">
        <v>295</v>
      </c>
      <c r="AU307" s="183" t="s">
        <v>85</v>
      </c>
      <c r="AY307" s="16" t="s">
        <v>135</v>
      </c>
      <c r="BE307" s="184">
        <f>IF(N307="základní",J307,0)</f>
        <v>299.14999999999998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6" t="s">
        <v>83</v>
      </c>
      <c r="BK307" s="184">
        <f>ROUND(I307*H307,2)</f>
        <v>299.14999999999998</v>
      </c>
      <c r="BL307" s="16" t="s">
        <v>151</v>
      </c>
      <c r="BM307" s="183" t="s">
        <v>708</v>
      </c>
    </row>
    <row r="308" spans="1:65" s="2" customFormat="1" ht="11.25">
      <c r="A308" s="30"/>
      <c r="B308" s="31"/>
      <c r="C308" s="32"/>
      <c r="D308" s="185" t="s">
        <v>143</v>
      </c>
      <c r="E308" s="32"/>
      <c r="F308" s="186" t="s">
        <v>707</v>
      </c>
      <c r="G308" s="32"/>
      <c r="H308" s="32"/>
      <c r="I308" s="32"/>
      <c r="J308" s="32"/>
      <c r="K308" s="32"/>
      <c r="L308" s="35"/>
      <c r="M308" s="187"/>
      <c r="N308" s="188"/>
      <c r="O308" s="67"/>
      <c r="P308" s="67"/>
      <c r="Q308" s="67"/>
      <c r="R308" s="67"/>
      <c r="S308" s="67"/>
      <c r="T308" s="68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T308" s="16" t="s">
        <v>143</v>
      </c>
      <c r="AU308" s="16" t="s">
        <v>85</v>
      </c>
    </row>
    <row r="309" spans="1:65" s="13" customFormat="1" ht="11.25">
      <c r="B309" s="201"/>
      <c r="C309" s="202"/>
      <c r="D309" s="185" t="s">
        <v>192</v>
      </c>
      <c r="E309" s="203" t="s">
        <v>1</v>
      </c>
      <c r="F309" s="204" t="s">
        <v>709</v>
      </c>
      <c r="G309" s="202"/>
      <c r="H309" s="205">
        <v>7.35</v>
      </c>
      <c r="I309" s="202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192</v>
      </c>
      <c r="AU309" s="210" t="s">
        <v>85</v>
      </c>
      <c r="AV309" s="13" t="s">
        <v>85</v>
      </c>
      <c r="AW309" s="13" t="s">
        <v>32</v>
      </c>
      <c r="AX309" s="13" t="s">
        <v>83</v>
      </c>
      <c r="AY309" s="210" t="s">
        <v>135</v>
      </c>
    </row>
    <row r="310" spans="1:65" s="2" customFormat="1" ht="16.5" customHeight="1">
      <c r="A310" s="30"/>
      <c r="B310" s="31"/>
      <c r="C310" s="173" t="s">
        <v>710</v>
      </c>
      <c r="D310" s="173" t="s">
        <v>136</v>
      </c>
      <c r="E310" s="174" t="s">
        <v>711</v>
      </c>
      <c r="F310" s="175" t="s">
        <v>712</v>
      </c>
      <c r="G310" s="176" t="s">
        <v>349</v>
      </c>
      <c r="H310" s="177">
        <v>1</v>
      </c>
      <c r="I310" s="178">
        <v>914.24</v>
      </c>
      <c r="J310" s="178">
        <f>ROUND(I310*H310,2)</f>
        <v>914.24</v>
      </c>
      <c r="K310" s="175" t="s">
        <v>140</v>
      </c>
      <c r="L310" s="35"/>
      <c r="M310" s="179" t="s">
        <v>1</v>
      </c>
      <c r="N310" s="180" t="s">
        <v>40</v>
      </c>
      <c r="O310" s="181">
        <v>0.66</v>
      </c>
      <c r="P310" s="181">
        <f>O310*H310</f>
        <v>0.66</v>
      </c>
      <c r="Q310" s="181">
        <v>8.8999999999999995E-4</v>
      </c>
      <c r="R310" s="181">
        <f>Q310*H310</f>
        <v>8.8999999999999995E-4</v>
      </c>
      <c r="S310" s="181">
        <v>0</v>
      </c>
      <c r="T310" s="182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83" t="s">
        <v>151</v>
      </c>
      <c r="AT310" s="183" t="s">
        <v>136</v>
      </c>
      <c r="AU310" s="183" t="s">
        <v>85</v>
      </c>
      <c r="AY310" s="16" t="s">
        <v>135</v>
      </c>
      <c r="BE310" s="184">
        <f>IF(N310="základní",J310,0)</f>
        <v>914.24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6" t="s">
        <v>83</v>
      </c>
      <c r="BK310" s="184">
        <f>ROUND(I310*H310,2)</f>
        <v>914.24</v>
      </c>
      <c r="BL310" s="16" t="s">
        <v>151</v>
      </c>
      <c r="BM310" s="183" t="s">
        <v>713</v>
      </c>
    </row>
    <row r="311" spans="1:65" s="2" customFormat="1" ht="19.5">
      <c r="A311" s="30"/>
      <c r="B311" s="31"/>
      <c r="C311" s="32"/>
      <c r="D311" s="185" t="s">
        <v>143</v>
      </c>
      <c r="E311" s="32"/>
      <c r="F311" s="186" t="s">
        <v>714</v>
      </c>
      <c r="G311" s="32"/>
      <c r="H311" s="32"/>
      <c r="I311" s="32"/>
      <c r="J311" s="32"/>
      <c r="K311" s="32"/>
      <c r="L311" s="35"/>
      <c r="M311" s="187"/>
      <c r="N311" s="188"/>
      <c r="O311" s="67"/>
      <c r="P311" s="67"/>
      <c r="Q311" s="67"/>
      <c r="R311" s="67"/>
      <c r="S311" s="67"/>
      <c r="T311" s="68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T311" s="16" t="s">
        <v>143</v>
      </c>
      <c r="AU311" s="16" t="s">
        <v>85</v>
      </c>
    </row>
    <row r="312" spans="1:65" s="13" customFormat="1" ht="11.25">
      <c r="B312" s="201"/>
      <c r="C312" s="202"/>
      <c r="D312" s="185" t="s">
        <v>192</v>
      </c>
      <c r="E312" s="203" t="s">
        <v>1</v>
      </c>
      <c r="F312" s="204" t="s">
        <v>83</v>
      </c>
      <c r="G312" s="202"/>
      <c r="H312" s="205">
        <v>1</v>
      </c>
      <c r="I312" s="202"/>
      <c r="J312" s="202"/>
      <c r="K312" s="202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192</v>
      </c>
      <c r="AU312" s="210" t="s">
        <v>85</v>
      </c>
      <c r="AV312" s="13" t="s">
        <v>85</v>
      </c>
      <c r="AW312" s="13" t="s">
        <v>32</v>
      </c>
      <c r="AX312" s="13" t="s">
        <v>83</v>
      </c>
      <c r="AY312" s="210" t="s">
        <v>135</v>
      </c>
    </row>
    <row r="313" spans="1:65" s="2" customFormat="1" ht="33" customHeight="1">
      <c r="A313" s="30"/>
      <c r="B313" s="31"/>
      <c r="C313" s="221" t="s">
        <v>715</v>
      </c>
      <c r="D313" s="221" t="s">
        <v>295</v>
      </c>
      <c r="E313" s="222" t="s">
        <v>716</v>
      </c>
      <c r="F313" s="223" t="s">
        <v>717</v>
      </c>
      <c r="G313" s="224" t="s">
        <v>349</v>
      </c>
      <c r="H313" s="225">
        <v>1</v>
      </c>
      <c r="I313" s="226">
        <v>875</v>
      </c>
      <c r="J313" s="226">
        <f>ROUND(I313*H313,2)</f>
        <v>875</v>
      </c>
      <c r="K313" s="223" t="s">
        <v>253</v>
      </c>
      <c r="L313" s="227"/>
      <c r="M313" s="228" t="s">
        <v>1</v>
      </c>
      <c r="N313" s="229" t="s">
        <v>40</v>
      </c>
      <c r="O313" s="181">
        <v>0</v>
      </c>
      <c r="P313" s="181">
        <f>O313*H313</f>
        <v>0</v>
      </c>
      <c r="Q313" s="181">
        <v>1.1999999999999999E-3</v>
      </c>
      <c r="R313" s="181">
        <f>Q313*H313</f>
        <v>1.1999999999999999E-3</v>
      </c>
      <c r="S313" s="181">
        <v>0</v>
      </c>
      <c r="T313" s="182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83" t="s">
        <v>166</v>
      </c>
      <c r="AT313" s="183" t="s">
        <v>295</v>
      </c>
      <c r="AU313" s="183" t="s">
        <v>85</v>
      </c>
      <c r="AY313" s="16" t="s">
        <v>135</v>
      </c>
      <c r="BE313" s="184">
        <f>IF(N313="základní",J313,0)</f>
        <v>875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6" t="s">
        <v>83</v>
      </c>
      <c r="BK313" s="184">
        <f>ROUND(I313*H313,2)</f>
        <v>875</v>
      </c>
      <c r="BL313" s="16" t="s">
        <v>151</v>
      </c>
      <c r="BM313" s="183" t="s">
        <v>718</v>
      </c>
    </row>
    <row r="314" spans="1:65" s="2" customFormat="1" ht="19.5">
      <c r="A314" s="30"/>
      <c r="B314" s="31"/>
      <c r="C314" s="32"/>
      <c r="D314" s="185" t="s">
        <v>143</v>
      </c>
      <c r="E314" s="32"/>
      <c r="F314" s="186" t="s">
        <v>719</v>
      </c>
      <c r="G314" s="32"/>
      <c r="H314" s="32"/>
      <c r="I314" s="32"/>
      <c r="J314" s="32"/>
      <c r="K314" s="32"/>
      <c r="L314" s="35"/>
      <c r="M314" s="187"/>
      <c r="N314" s="188"/>
      <c r="O314" s="67"/>
      <c r="P314" s="67"/>
      <c r="Q314" s="67"/>
      <c r="R314" s="67"/>
      <c r="S314" s="67"/>
      <c r="T314" s="68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T314" s="16" t="s">
        <v>143</v>
      </c>
      <c r="AU314" s="16" t="s">
        <v>85</v>
      </c>
    </row>
    <row r="315" spans="1:65" s="13" customFormat="1" ht="11.25">
      <c r="B315" s="201"/>
      <c r="C315" s="202"/>
      <c r="D315" s="185" t="s">
        <v>192</v>
      </c>
      <c r="E315" s="203" t="s">
        <v>1</v>
      </c>
      <c r="F315" s="204" t="s">
        <v>83</v>
      </c>
      <c r="G315" s="202"/>
      <c r="H315" s="205">
        <v>1</v>
      </c>
      <c r="I315" s="202"/>
      <c r="J315" s="202"/>
      <c r="K315" s="202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192</v>
      </c>
      <c r="AU315" s="210" t="s">
        <v>85</v>
      </c>
      <c r="AV315" s="13" t="s">
        <v>85</v>
      </c>
      <c r="AW315" s="13" t="s">
        <v>32</v>
      </c>
      <c r="AX315" s="13" t="s">
        <v>83</v>
      </c>
      <c r="AY315" s="210" t="s">
        <v>135</v>
      </c>
    </row>
    <row r="316" spans="1:65" s="2" customFormat="1" ht="21.75" customHeight="1">
      <c r="A316" s="30"/>
      <c r="B316" s="31"/>
      <c r="C316" s="173" t="s">
        <v>720</v>
      </c>
      <c r="D316" s="173" t="s">
        <v>136</v>
      </c>
      <c r="E316" s="174" t="s">
        <v>721</v>
      </c>
      <c r="F316" s="175" t="s">
        <v>722</v>
      </c>
      <c r="G316" s="176" t="s">
        <v>349</v>
      </c>
      <c r="H316" s="177">
        <v>1</v>
      </c>
      <c r="I316" s="178">
        <v>814.6</v>
      </c>
      <c r="J316" s="178">
        <f>ROUND(I316*H316,2)</f>
        <v>814.6</v>
      </c>
      <c r="K316" s="175" t="s">
        <v>140</v>
      </c>
      <c r="L316" s="35"/>
      <c r="M316" s="179" t="s">
        <v>1</v>
      </c>
      <c r="N316" s="180" t="s">
        <v>40</v>
      </c>
      <c r="O316" s="181">
        <v>1.278</v>
      </c>
      <c r="P316" s="181">
        <f>O316*H316</f>
        <v>1.278</v>
      </c>
      <c r="Q316" s="181">
        <v>7.1871999999999995E-4</v>
      </c>
      <c r="R316" s="181">
        <f>Q316*H316</f>
        <v>7.1871999999999995E-4</v>
      </c>
      <c r="S316" s="181">
        <v>0</v>
      </c>
      <c r="T316" s="182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83" t="s">
        <v>151</v>
      </c>
      <c r="AT316" s="183" t="s">
        <v>136</v>
      </c>
      <c r="AU316" s="183" t="s">
        <v>85</v>
      </c>
      <c r="AY316" s="16" t="s">
        <v>135</v>
      </c>
      <c r="BE316" s="184">
        <f>IF(N316="základní",J316,0)</f>
        <v>814.6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6" t="s">
        <v>83</v>
      </c>
      <c r="BK316" s="184">
        <f>ROUND(I316*H316,2)</f>
        <v>814.6</v>
      </c>
      <c r="BL316" s="16" t="s">
        <v>151</v>
      </c>
      <c r="BM316" s="183" t="s">
        <v>723</v>
      </c>
    </row>
    <row r="317" spans="1:65" s="2" customFormat="1" ht="29.25">
      <c r="A317" s="30"/>
      <c r="B317" s="31"/>
      <c r="C317" s="32"/>
      <c r="D317" s="185" t="s">
        <v>143</v>
      </c>
      <c r="E317" s="32"/>
      <c r="F317" s="186" t="s">
        <v>724</v>
      </c>
      <c r="G317" s="32"/>
      <c r="H317" s="32"/>
      <c r="I317" s="32"/>
      <c r="J317" s="32"/>
      <c r="K317" s="32"/>
      <c r="L317" s="35"/>
      <c r="M317" s="187"/>
      <c r="N317" s="188"/>
      <c r="O317" s="67"/>
      <c r="P317" s="67"/>
      <c r="Q317" s="67"/>
      <c r="R317" s="67"/>
      <c r="S317" s="67"/>
      <c r="T317" s="68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T317" s="16" t="s">
        <v>143</v>
      </c>
      <c r="AU317" s="16" t="s">
        <v>85</v>
      </c>
    </row>
    <row r="318" spans="1:65" s="13" customFormat="1" ht="11.25">
      <c r="B318" s="201"/>
      <c r="C318" s="202"/>
      <c r="D318" s="185" t="s">
        <v>192</v>
      </c>
      <c r="E318" s="203" t="s">
        <v>1</v>
      </c>
      <c r="F318" s="204" t="s">
        <v>83</v>
      </c>
      <c r="G318" s="202"/>
      <c r="H318" s="205">
        <v>1</v>
      </c>
      <c r="I318" s="202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192</v>
      </c>
      <c r="AU318" s="210" t="s">
        <v>85</v>
      </c>
      <c r="AV318" s="13" t="s">
        <v>85</v>
      </c>
      <c r="AW318" s="13" t="s">
        <v>32</v>
      </c>
      <c r="AX318" s="13" t="s">
        <v>83</v>
      </c>
      <c r="AY318" s="210" t="s">
        <v>135</v>
      </c>
    </row>
    <row r="319" spans="1:65" s="2" customFormat="1" ht="24.2" customHeight="1">
      <c r="A319" s="30"/>
      <c r="B319" s="31"/>
      <c r="C319" s="221" t="s">
        <v>725</v>
      </c>
      <c r="D319" s="221" t="s">
        <v>295</v>
      </c>
      <c r="E319" s="222" t="s">
        <v>726</v>
      </c>
      <c r="F319" s="223" t="s">
        <v>727</v>
      </c>
      <c r="G319" s="224" t="s">
        <v>349</v>
      </c>
      <c r="H319" s="225">
        <v>1</v>
      </c>
      <c r="I319" s="226">
        <v>4080</v>
      </c>
      <c r="J319" s="226">
        <f>ROUND(I319*H319,2)</f>
        <v>4080</v>
      </c>
      <c r="K319" s="223" t="s">
        <v>253</v>
      </c>
      <c r="L319" s="227"/>
      <c r="M319" s="228" t="s">
        <v>1</v>
      </c>
      <c r="N319" s="229" t="s">
        <v>40</v>
      </c>
      <c r="O319" s="181">
        <v>0</v>
      </c>
      <c r="P319" s="181">
        <f>O319*H319</f>
        <v>0</v>
      </c>
      <c r="Q319" s="181">
        <v>1.2E-2</v>
      </c>
      <c r="R319" s="181">
        <f>Q319*H319</f>
        <v>1.2E-2</v>
      </c>
      <c r="S319" s="181">
        <v>0</v>
      </c>
      <c r="T319" s="182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83" t="s">
        <v>166</v>
      </c>
      <c r="AT319" s="183" t="s">
        <v>295</v>
      </c>
      <c r="AU319" s="183" t="s">
        <v>85</v>
      </c>
      <c r="AY319" s="16" t="s">
        <v>135</v>
      </c>
      <c r="BE319" s="184">
        <f>IF(N319="základní",J319,0)</f>
        <v>4080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16" t="s">
        <v>83</v>
      </c>
      <c r="BK319" s="184">
        <f>ROUND(I319*H319,2)</f>
        <v>4080</v>
      </c>
      <c r="BL319" s="16" t="s">
        <v>151</v>
      </c>
      <c r="BM319" s="183" t="s">
        <v>728</v>
      </c>
    </row>
    <row r="320" spans="1:65" s="2" customFormat="1" ht="19.5">
      <c r="A320" s="30"/>
      <c r="B320" s="31"/>
      <c r="C320" s="32"/>
      <c r="D320" s="185" t="s">
        <v>143</v>
      </c>
      <c r="E320" s="32"/>
      <c r="F320" s="186" t="s">
        <v>729</v>
      </c>
      <c r="G320" s="32"/>
      <c r="H320" s="32"/>
      <c r="I320" s="32"/>
      <c r="J320" s="32"/>
      <c r="K320" s="32"/>
      <c r="L320" s="35"/>
      <c r="M320" s="187"/>
      <c r="N320" s="188"/>
      <c r="O320" s="67"/>
      <c r="P320" s="67"/>
      <c r="Q320" s="67"/>
      <c r="R320" s="67"/>
      <c r="S320" s="67"/>
      <c r="T320" s="68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T320" s="16" t="s">
        <v>143</v>
      </c>
      <c r="AU320" s="16" t="s">
        <v>85</v>
      </c>
    </row>
    <row r="321" spans="1:65" s="13" customFormat="1" ht="11.25">
      <c r="B321" s="201"/>
      <c r="C321" s="202"/>
      <c r="D321" s="185" t="s">
        <v>192</v>
      </c>
      <c r="E321" s="203" t="s">
        <v>1</v>
      </c>
      <c r="F321" s="204" t="s">
        <v>83</v>
      </c>
      <c r="G321" s="202"/>
      <c r="H321" s="205">
        <v>1</v>
      </c>
      <c r="I321" s="202"/>
      <c r="J321" s="202"/>
      <c r="K321" s="202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192</v>
      </c>
      <c r="AU321" s="210" t="s">
        <v>85</v>
      </c>
      <c r="AV321" s="13" t="s">
        <v>85</v>
      </c>
      <c r="AW321" s="13" t="s">
        <v>32</v>
      </c>
      <c r="AX321" s="13" t="s">
        <v>83</v>
      </c>
      <c r="AY321" s="210" t="s">
        <v>135</v>
      </c>
    </row>
    <row r="322" spans="1:65" s="11" customFormat="1" ht="22.9" customHeight="1">
      <c r="B322" s="160"/>
      <c r="C322" s="161"/>
      <c r="D322" s="162" t="s">
        <v>74</v>
      </c>
      <c r="E322" s="199" t="s">
        <v>170</v>
      </c>
      <c r="F322" s="199" t="s">
        <v>367</v>
      </c>
      <c r="G322" s="161"/>
      <c r="H322" s="161"/>
      <c r="I322" s="161"/>
      <c r="J322" s="200">
        <f>BK322</f>
        <v>30640.129999999997</v>
      </c>
      <c r="K322" s="161"/>
      <c r="L322" s="165"/>
      <c r="M322" s="166"/>
      <c r="N322" s="167"/>
      <c r="O322" s="167"/>
      <c r="P322" s="168">
        <f>SUM(P323:P346)</f>
        <v>15.643000000000001</v>
      </c>
      <c r="Q322" s="167"/>
      <c r="R322" s="168">
        <f>SUM(R323:R346)</f>
        <v>0.53183849999999999</v>
      </c>
      <c r="S322" s="167"/>
      <c r="T322" s="169">
        <f>SUM(T323:T346)</f>
        <v>0</v>
      </c>
      <c r="AR322" s="170" t="s">
        <v>83</v>
      </c>
      <c r="AT322" s="171" t="s">
        <v>74</v>
      </c>
      <c r="AU322" s="171" t="s">
        <v>83</v>
      </c>
      <c r="AY322" s="170" t="s">
        <v>135</v>
      </c>
      <c r="BK322" s="172">
        <f>SUM(BK323:BK346)</f>
        <v>30640.129999999997</v>
      </c>
    </row>
    <row r="323" spans="1:65" s="2" customFormat="1" ht="24.2" customHeight="1">
      <c r="A323" s="30"/>
      <c r="B323" s="31"/>
      <c r="C323" s="173" t="s">
        <v>372</v>
      </c>
      <c r="D323" s="173" t="s">
        <v>136</v>
      </c>
      <c r="E323" s="174" t="s">
        <v>730</v>
      </c>
      <c r="F323" s="175" t="s">
        <v>731</v>
      </c>
      <c r="G323" s="176" t="s">
        <v>198</v>
      </c>
      <c r="H323" s="177">
        <v>5</v>
      </c>
      <c r="I323" s="178">
        <v>333.71</v>
      </c>
      <c r="J323" s="178">
        <f>ROUND(I323*H323,2)</f>
        <v>1668.55</v>
      </c>
      <c r="K323" s="175" t="s">
        <v>140</v>
      </c>
      <c r="L323" s="35"/>
      <c r="M323" s="179" t="s">
        <v>1</v>
      </c>
      <c r="N323" s="180" t="s">
        <v>40</v>
      </c>
      <c r="O323" s="181">
        <v>0.70299999999999996</v>
      </c>
      <c r="P323" s="181">
        <f>O323*H323</f>
        <v>3.5149999999999997</v>
      </c>
      <c r="Q323" s="181">
        <v>8.6767000000000007E-3</v>
      </c>
      <c r="R323" s="181">
        <f>Q323*H323</f>
        <v>4.3383500000000005E-2</v>
      </c>
      <c r="S323" s="181">
        <v>0</v>
      </c>
      <c r="T323" s="182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83" t="s">
        <v>151</v>
      </c>
      <c r="AT323" s="183" t="s">
        <v>136</v>
      </c>
      <c r="AU323" s="183" t="s">
        <v>85</v>
      </c>
      <c r="AY323" s="16" t="s">
        <v>135</v>
      </c>
      <c r="BE323" s="184">
        <f>IF(N323="základní",J323,0)</f>
        <v>1668.55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6" t="s">
        <v>83</v>
      </c>
      <c r="BK323" s="184">
        <f>ROUND(I323*H323,2)</f>
        <v>1668.55</v>
      </c>
      <c r="BL323" s="16" t="s">
        <v>151</v>
      </c>
      <c r="BM323" s="183" t="s">
        <v>732</v>
      </c>
    </row>
    <row r="324" spans="1:65" s="2" customFormat="1" ht="58.5">
      <c r="A324" s="30"/>
      <c r="B324" s="31"/>
      <c r="C324" s="32"/>
      <c r="D324" s="185" t="s">
        <v>143</v>
      </c>
      <c r="E324" s="32"/>
      <c r="F324" s="186" t="s">
        <v>733</v>
      </c>
      <c r="G324" s="32"/>
      <c r="H324" s="32"/>
      <c r="I324" s="32"/>
      <c r="J324" s="32"/>
      <c r="K324" s="32"/>
      <c r="L324" s="35"/>
      <c r="M324" s="187"/>
      <c r="N324" s="188"/>
      <c r="O324" s="67"/>
      <c r="P324" s="67"/>
      <c r="Q324" s="67"/>
      <c r="R324" s="67"/>
      <c r="S324" s="67"/>
      <c r="T324" s="68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T324" s="16" t="s">
        <v>143</v>
      </c>
      <c r="AU324" s="16" t="s">
        <v>85</v>
      </c>
    </row>
    <row r="325" spans="1:65" s="13" customFormat="1" ht="11.25">
      <c r="B325" s="201"/>
      <c r="C325" s="202"/>
      <c r="D325" s="185" t="s">
        <v>192</v>
      </c>
      <c r="E325" s="203" t="s">
        <v>1</v>
      </c>
      <c r="F325" s="204" t="s">
        <v>134</v>
      </c>
      <c r="G325" s="202"/>
      <c r="H325" s="205">
        <v>5</v>
      </c>
      <c r="I325" s="202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85</v>
      </c>
      <c r="AV325" s="13" t="s">
        <v>85</v>
      </c>
      <c r="AW325" s="13" t="s">
        <v>32</v>
      </c>
      <c r="AX325" s="13" t="s">
        <v>83</v>
      </c>
      <c r="AY325" s="210" t="s">
        <v>135</v>
      </c>
    </row>
    <row r="326" spans="1:65" s="2" customFormat="1" ht="24.2" customHeight="1">
      <c r="A326" s="30"/>
      <c r="B326" s="31"/>
      <c r="C326" s="173" t="s">
        <v>734</v>
      </c>
      <c r="D326" s="173" t="s">
        <v>136</v>
      </c>
      <c r="E326" s="174" t="s">
        <v>735</v>
      </c>
      <c r="F326" s="175" t="s">
        <v>736</v>
      </c>
      <c r="G326" s="176" t="s">
        <v>198</v>
      </c>
      <c r="H326" s="177">
        <v>5</v>
      </c>
      <c r="I326" s="178">
        <v>272.58</v>
      </c>
      <c r="J326" s="178">
        <f>ROUND(I326*H326,2)</f>
        <v>1362.9</v>
      </c>
      <c r="K326" s="175" t="s">
        <v>140</v>
      </c>
      <c r="L326" s="35"/>
      <c r="M326" s="179" t="s">
        <v>1</v>
      </c>
      <c r="N326" s="180" t="s">
        <v>40</v>
      </c>
      <c r="O326" s="181">
        <v>0.54700000000000004</v>
      </c>
      <c r="P326" s="181">
        <f>O326*H326</f>
        <v>2.7350000000000003</v>
      </c>
      <c r="Q326" s="181">
        <v>3.6904300000000001E-2</v>
      </c>
      <c r="R326" s="181">
        <f>Q326*H326</f>
        <v>0.1845215</v>
      </c>
      <c r="S326" s="181">
        <v>0</v>
      </c>
      <c r="T326" s="182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83" t="s">
        <v>151</v>
      </c>
      <c r="AT326" s="183" t="s">
        <v>136</v>
      </c>
      <c r="AU326" s="183" t="s">
        <v>85</v>
      </c>
      <c r="AY326" s="16" t="s">
        <v>135</v>
      </c>
      <c r="BE326" s="184">
        <f>IF(N326="základní",J326,0)</f>
        <v>1362.9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6" t="s">
        <v>83</v>
      </c>
      <c r="BK326" s="184">
        <f>ROUND(I326*H326,2)</f>
        <v>1362.9</v>
      </c>
      <c r="BL326" s="16" t="s">
        <v>151</v>
      </c>
      <c r="BM326" s="183" t="s">
        <v>737</v>
      </c>
    </row>
    <row r="327" spans="1:65" s="2" customFormat="1" ht="58.5">
      <c r="A327" s="30"/>
      <c r="B327" s="31"/>
      <c r="C327" s="32"/>
      <c r="D327" s="185" t="s">
        <v>143</v>
      </c>
      <c r="E327" s="32"/>
      <c r="F327" s="186" t="s">
        <v>738</v>
      </c>
      <c r="G327" s="32"/>
      <c r="H327" s="32"/>
      <c r="I327" s="32"/>
      <c r="J327" s="32"/>
      <c r="K327" s="32"/>
      <c r="L327" s="35"/>
      <c r="M327" s="187"/>
      <c r="N327" s="188"/>
      <c r="O327" s="67"/>
      <c r="P327" s="67"/>
      <c r="Q327" s="67"/>
      <c r="R327" s="67"/>
      <c r="S327" s="67"/>
      <c r="T327" s="68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T327" s="16" t="s">
        <v>143</v>
      </c>
      <c r="AU327" s="16" t="s">
        <v>85</v>
      </c>
    </row>
    <row r="328" spans="1:65" s="13" customFormat="1" ht="11.25">
      <c r="B328" s="201"/>
      <c r="C328" s="202"/>
      <c r="D328" s="185" t="s">
        <v>192</v>
      </c>
      <c r="E328" s="203" t="s">
        <v>1</v>
      </c>
      <c r="F328" s="204" t="s">
        <v>134</v>
      </c>
      <c r="G328" s="202"/>
      <c r="H328" s="205">
        <v>5</v>
      </c>
      <c r="I328" s="202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192</v>
      </c>
      <c r="AU328" s="210" t="s">
        <v>85</v>
      </c>
      <c r="AV328" s="13" t="s">
        <v>85</v>
      </c>
      <c r="AW328" s="13" t="s">
        <v>32</v>
      </c>
      <c r="AX328" s="13" t="s">
        <v>83</v>
      </c>
      <c r="AY328" s="210" t="s">
        <v>135</v>
      </c>
    </row>
    <row r="329" spans="1:65" s="2" customFormat="1" ht="24.2" customHeight="1">
      <c r="A329" s="30"/>
      <c r="B329" s="31"/>
      <c r="C329" s="173" t="s">
        <v>739</v>
      </c>
      <c r="D329" s="173" t="s">
        <v>136</v>
      </c>
      <c r="E329" s="174" t="s">
        <v>740</v>
      </c>
      <c r="F329" s="175" t="s">
        <v>741</v>
      </c>
      <c r="G329" s="176" t="s">
        <v>198</v>
      </c>
      <c r="H329" s="177">
        <v>5</v>
      </c>
      <c r="I329" s="178">
        <v>369.82</v>
      </c>
      <c r="J329" s="178">
        <f>ROUND(I329*H329,2)</f>
        <v>1849.1</v>
      </c>
      <c r="K329" s="175" t="s">
        <v>140</v>
      </c>
      <c r="L329" s="35"/>
      <c r="M329" s="179" t="s">
        <v>1</v>
      </c>
      <c r="N329" s="180" t="s">
        <v>40</v>
      </c>
      <c r="O329" s="181">
        <v>0.753</v>
      </c>
      <c r="P329" s="181">
        <f>O329*H329</f>
        <v>3.7650000000000001</v>
      </c>
      <c r="Q329" s="181">
        <v>6.0526700000000003E-2</v>
      </c>
      <c r="R329" s="181">
        <f>Q329*H329</f>
        <v>0.3026335</v>
      </c>
      <c r="S329" s="181">
        <v>0</v>
      </c>
      <c r="T329" s="182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83" t="s">
        <v>151</v>
      </c>
      <c r="AT329" s="183" t="s">
        <v>136</v>
      </c>
      <c r="AU329" s="183" t="s">
        <v>85</v>
      </c>
      <c r="AY329" s="16" t="s">
        <v>135</v>
      </c>
      <c r="BE329" s="184">
        <f>IF(N329="základní",J329,0)</f>
        <v>1849.1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6" t="s">
        <v>83</v>
      </c>
      <c r="BK329" s="184">
        <f>ROUND(I329*H329,2)</f>
        <v>1849.1</v>
      </c>
      <c r="BL329" s="16" t="s">
        <v>151</v>
      </c>
      <c r="BM329" s="183" t="s">
        <v>742</v>
      </c>
    </row>
    <row r="330" spans="1:65" s="2" customFormat="1" ht="58.5">
      <c r="A330" s="30"/>
      <c r="B330" s="31"/>
      <c r="C330" s="32"/>
      <c r="D330" s="185" t="s">
        <v>143</v>
      </c>
      <c r="E330" s="32"/>
      <c r="F330" s="186" t="s">
        <v>743</v>
      </c>
      <c r="G330" s="32"/>
      <c r="H330" s="32"/>
      <c r="I330" s="32"/>
      <c r="J330" s="32"/>
      <c r="K330" s="32"/>
      <c r="L330" s="35"/>
      <c r="M330" s="187"/>
      <c r="N330" s="188"/>
      <c r="O330" s="67"/>
      <c r="P330" s="67"/>
      <c r="Q330" s="67"/>
      <c r="R330" s="67"/>
      <c r="S330" s="67"/>
      <c r="T330" s="68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T330" s="16" t="s">
        <v>143</v>
      </c>
      <c r="AU330" s="16" t="s">
        <v>85</v>
      </c>
    </row>
    <row r="331" spans="1:65" s="13" customFormat="1" ht="11.25">
      <c r="B331" s="201"/>
      <c r="C331" s="202"/>
      <c r="D331" s="185" t="s">
        <v>192</v>
      </c>
      <c r="E331" s="203" t="s">
        <v>1</v>
      </c>
      <c r="F331" s="204" t="s">
        <v>134</v>
      </c>
      <c r="G331" s="202"/>
      <c r="H331" s="205">
        <v>5</v>
      </c>
      <c r="I331" s="202"/>
      <c r="J331" s="202"/>
      <c r="K331" s="202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192</v>
      </c>
      <c r="AU331" s="210" t="s">
        <v>85</v>
      </c>
      <c r="AV331" s="13" t="s">
        <v>85</v>
      </c>
      <c r="AW331" s="13" t="s">
        <v>32</v>
      </c>
      <c r="AX331" s="13" t="s">
        <v>83</v>
      </c>
      <c r="AY331" s="210" t="s">
        <v>135</v>
      </c>
    </row>
    <row r="332" spans="1:65" s="2" customFormat="1" ht="24.2" customHeight="1">
      <c r="A332" s="30"/>
      <c r="B332" s="31"/>
      <c r="C332" s="173" t="s">
        <v>744</v>
      </c>
      <c r="D332" s="173" t="s">
        <v>136</v>
      </c>
      <c r="E332" s="174" t="s">
        <v>745</v>
      </c>
      <c r="F332" s="175" t="s">
        <v>746</v>
      </c>
      <c r="G332" s="176" t="s">
        <v>349</v>
      </c>
      <c r="H332" s="177">
        <v>2</v>
      </c>
      <c r="I332" s="178">
        <v>241.32</v>
      </c>
      <c r="J332" s="178">
        <f>ROUND(I332*H332,2)</f>
        <v>482.64</v>
      </c>
      <c r="K332" s="175" t="s">
        <v>140</v>
      </c>
      <c r="L332" s="35"/>
      <c r="M332" s="179" t="s">
        <v>1</v>
      </c>
      <c r="N332" s="180" t="s">
        <v>40</v>
      </c>
      <c r="O332" s="181">
        <v>0.43</v>
      </c>
      <c r="P332" s="181">
        <f>O332*H332</f>
        <v>0.86</v>
      </c>
      <c r="Q332" s="181">
        <v>6.4999999999999997E-4</v>
      </c>
      <c r="R332" s="181">
        <f>Q332*H332</f>
        <v>1.2999999999999999E-3</v>
      </c>
      <c r="S332" s="181">
        <v>0</v>
      </c>
      <c r="T332" s="182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83" t="s">
        <v>151</v>
      </c>
      <c r="AT332" s="183" t="s">
        <v>136</v>
      </c>
      <c r="AU332" s="183" t="s">
        <v>85</v>
      </c>
      <c r="AY332" s="16" t="s">
        <v>135</v>
      </c>
      <c r="BE332" s="184">
        <f>IF(N332="základní",J332,0)</f>
        <v>482.64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6" t="s">
        <v>83</v>
      </c>
      <c r="BK332" s="184">
        <f>ROUND(I332*H332,2)</f>
        <v>482.64</v>
      </c>
      <c r="BL332" s="16" t="s">
        <v>151</v>
      </c>
      <c r="BM332" s="183" t="s">
        <v>747</v>
      </c>
    </row>
    <row r="333" spans="1:65" s="2" customFormat="1" ht="19.5">
      <c r="A333" s="30"/>
      <c r="B333" s="31"/>
      <c r="C333" s="32"/>
      <c r="D333" s="185" t="s">
        <v>143</v>
      </c>
      <c r="E333" s="32"/>
      <c r="F333" s="186" t="s">
        <v>748</v>
      </c>
      <c r="G333" s="32"/>
      <c r="H333" s="32"/>
      <c r="I333" s="32"/>
      <c r="J333" s="32"/>
      <c r="K333" s="32"/>
      <c r="L333" s="35"/>
      <c r="M333" s="187"/>
      <c r="N333" s="188"/>
      <c r="O333" s="67"/>
      <c r="P333" s="67"/>
      <c r="Q333" s="67"/>
      <c r="R333" s="67"/>
      <c r="S333" s="67"/>
      <c r="T333" s="68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T333" s="16" t="s">
        <v>143</v>
      </c>
      <c r="AU333" s="16" t="s">
        <v>85</v>
      </c>
    </row>
    <row r="334" spans="1:65" s="13" customFormat="1" ht="11.25">
      <c r="B334" s="201"/>
      <c r="C334" s="202"/>
      <c r="D334" s="185" t="s">
        <v>192</v>
      </c>
      <c r="E334" s="203" t="s">
        <v>1</v>
      </c>
      <c r="F334" s="204" t="s">
        <v>85</v>
      </c>
      <c r="G334" s="202"/>
      <c r="H334" s="205">
        <v>2</v>
      </c>
      <c r="I334" s="202"/>
      <c r="J334" s="202"/>
      <c r="K334" s="202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192</v>
      </c>
      <c r="AU334" s="210" t="s">
        <v>85</v>
      </c>
      <c r="AV334" s="13" t="s">
        <v>85</v>
      </c>
      <c r="AW334" s="13" t="s">
        <v>32</v>
      </c>
      <c r="AX334" s="13" t="s">
        <v>83</v>
      </c>
      <c r="AY334" s="210" t="s">
        <v>135</v>
      </c>
    </row>
    <row r="335" spans="1:65" s="2" customFormat="1" ht="24.2" customHeight="1">
      <c r="A335" s="30"/>
      <c r="B335" s="31"/>
      <c r="C335" s="173" t="s">
        <v>749</v>
      </c>
      <c r="D335" s="173" t="s">
        <v>136</v>
      </c>
      <c r="E335" s="174" t="s">
        <v>750</v>
      </c>
      <c r="F335" s="175" t="s">
        <v>751</v>
      </c>
      <c r="G335" s="176" t="s">
        <v>349</v>
      </c>
      <c r="H335" s="177">
        <v>2</v>
      </c>
      <c r="I335" s="178">
        <v>138.47</v>
      </c>
      <c r="J335" s="178">
        <f>ROUND(I335*H335,2)</f>
        <v>276.94</v>
      </c>
      <c r="K335" s="175" t="s">
        <v>140</v>
      </c>
      <c r="L335" s="35"/>
      <c r="M335" s="179" t="s">
        <v>1</v>
      </c>
      <c r="N335" s="180" t="s">
        <v>40</v>
      </c>
      <c r="O335" s="181">
        <v>0.28999999999999998</v>
      </c>
      <c r="P335" s="181">
        <f>O335*H335</f>
        <v>0.57999999999999996</v>
      </c>
      <c r="Q335" s="181">
        <v>0</v>
      </c>
      <c r="R335" s="181">
        <f>Q335*H335</f>
        <v>0</v>
      </c>
      <c r="S335" s="181">
        <v>0</v>
      </c>
      <c r="T335" s="182">
        <f>S335*H335</f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83" t="s">
        <v>151</v>
      </c>
      <c r="AT335" s="183" t="s">
        <v>136</v>
      </c>
      <c r="AU335" s="183" t="s">
        <v>85</v>
      </c>
      <c r="AY335" s="16" t="s">
        <v>135</v>
      </c>
      <c r="BE335" s="184">
        <f>IF(N335="základní",J335,0)</f>
        <v>276.94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6" t="s">
        <v>83</v>
      </c>
      <c r="BK335" s="184">
        <f>ROUND(I335*H335,2)</f>
        <v>276.94</v>
      </c>
      <c r="BL335" s="16" t="s">
        <v>151</v>
      </c>
      <c r="BM335" s="183" t="s">
        <v>752</v>
      </c>
    </row>
    <row r="336" spans="1:65" s="2" customFormat="1" ht="19.5">
      <c r="A336" s="30"/>
      <c r="B336" s="31"/>
      <c r="C336" s="32"/>
      <c r="D336" s="185" t="s">
        <v>143</v>
      </c>
      <c r="E336" s="32"/>
      <c r="F336" s="186" t="s">
        <v>753</v>
      </c>
      <c r="G336" s="32"/>
      <c r="H336" s="32"/>
      <c r="I336" s="32"/>
      <c r="J336" s="32"/>
      <c r="K336" s="32"/>
      <c r="L336" s="35"/>
      <c r="M336" s="187"/>
      <c r="N336" s="188"/>
      <c r="O336" s="67"/>
      <c r="P336" s="67"/>
      <c r="Q336" s="67"/>
      <c r="R336" s="67"/>
      <c r="S336" s="67"/>
      <c r="T336" s="68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T336" s="16" t="s">
        <v>143</v>
      </c>
      <c r="AU336" s="16" t="s">
        <v>85</v>
      </c>
    </row>
    <row r="337" spans="1:65" s="13" customFormat="1" ht="11.25">
      <c r="B337" s="201"/>
      <c r="C337" s="202"/>
      <c r="D337" s="185" t="s">
        <v>192</v>
      </c>
      <c r="E337" s="203" t="s">
        <v>1</v>
      </c>
      <c r="F337" s="204" t="s">
        <v>85</v>
      </c>
      <c r="G337" s="202"/>
      <c r="H337" s="205">
        <v>2</v>
      </c>
      <c r="I337" s="202"/>
      <c r="J337" s="202"/>
      <c r="K337" s="202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192</v>
      </c>
      <c r="AU337" s="210" t="s">
        <v>85</v>
      </c>
      <c r="AV337" s="13" t="s">
        <v>85</v>
      </c>
      <c r="AW337" s="13" t="s">
        <v>32</v>
      </c>
      <c r="AX337" s="13" t="s">
        <v>83</v>
      </c>
      <c r="AY337" s="210" t="s">
        <v>135</v>
      </c>
    </row>
    <row r="338" spans="1:65" s="2" customFormat="1" ht="16.5" customHeight="1">
      <c r="A338" s="30"/>
      <c r="B338" s="31"/>
      <c r="C338" s="173" t="s">
        <v>754</v>
      </c>
      <c r="D338" s="173" t="s">
        <v>136</v>
      </c>
      <c r="E338" s="174" t="s">
        <v>755</v>
      </c>
      <c r="F338" s="175" t="s">
        <v>756</v>
      </c>
      <c r="G338" s="176" t="s">
        <v>757</v>
      </c>
      <c r="H338" s="177">
        <v>1</v>
      </c>
      <c r="I338" s="178">
        <v>10000</v>
      </c>
      <c r="J338" s="178">
        <f>ROUND(I338*H338,2)</f>
        <v>10000</v>
      </c>
      <c r="K338" s="175" t="s">
        <v>1</v>
      </c>
      <c r="L338" s="35"/>
      <c r="M338" s="179" t="s">
        <v>1</v>
      </c>
      <c r="N338" s="180" t="s">
        <v>40</v>
      </c>
      <c r="O338" s="181">
        <v>1.3959999999999999</v>
      </c>
      <c r="P338" s="181">
        <f>O338*H338</f>
        <v>1.3959999999999999</v>
      </c>
      <c r="Q338" s="181">
        <v>0</v>
      </c>
      <c r="R338" s="181">
        <f>Q338*H338</f>
        <v>0</v>
      </c>
      <c r="S338" s="181">
        <v>0</v>
      </c>
      <c r="T338" s="182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83" t="s">
        <v>151</v>
      </c>
      <c r="AT338" s="183" t="s">
        <v>136</v>
      </c>
      <c r="AU338" s="183" t="s">
        <v>85</v>
      </c>
      <c r="AY338" s="16" t="s">
        <v>135</v>
      </c>
      <c r="BE338" s="184">
        <f>IF(N338="základní",J338,0)</f>
        <v>10000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6" t="s">
        <v>83</v>
      </c>
      <c r="BK338" s="184">
        <f>ROUND(I338*H338,2)</f>
        <v>10000</v>
      </c>
      <c r="BL338" s="16" t="s">
        <v>151</v>
      </c>
      <c r="BM338" s="183" t="s">
        <v>758</v>
      </c>
    </row>
    <row r="339" spans="1:65" s="2" customFormat="1" ht="29.25">
      <c r="A339" s="30"/>
      <c r="B339" s="31"/>
      <c r="C339" s="32"/>
      <c r="D339" s="185" t="s">
        <v>143</v>
      </c>
      <c r="E339" s="32"/>
      <c r="F339" s="186" t="s">
        <v>759</v>
      </c>
      <c r="G339" s="32"/>
      <c r="H339" s="32"/>
      <c r="I339" s="32"/>
      <c r="J339" s="32"/>
      <c r="K339" s="32"/>
      <c r="L339" s="35"/>
      <c r="M339" s="187"/>
      <c r="N339" s="188"/>
      <c r="O339" s="67"/>
      <c r="P339" s="67"/>
      <c r="Q339" s="67"/>
      <c r="R339" s="67"/>
      <c r="S339" s="67"/>
      <c r="T339" s="68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T339" s="16" t="s">
        <v>143</v>
      </c>
      <c r="AU339" s="16" t="s">
        <v>85</v>
      </c>
    </row>
    <row r="340" spans="1:65" s="13" customFormat="1" ht="11.25">
      <c r="B340" s="201"/>
      <c r="C340" s="202"/>
      <c r="D340" s="185" t="s">
        <v>192</v>
      </c>
      <c r="E340" s="203" t="s">
        <v>1</v>
      </c>
      <c r="F340" s="204" t="s">
        <v>83</v>
      </c>
      <c r="G340" s="202"/>
      <c r="H340" s="205">
        <v>1</v>
      </c>
      <c r="I340" s="202"/>
      <c r="J340" s="202"/>
      <c r="K340" s="202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192</v>
      </c>
      <c r="AU340" s="210" t="s">
        <v>85</v>
      </c>
      <c r="AV340" s="13" t="s">
        <v>85</v>
      </c>
      <c r="AW340" s="13" t="s">
        <v>32</v>
      </c>
      <c r="AX340" s="13" t="s">
        <v>83</v>
      </c>
      <c r="AY340" s="210" t="s">
        <v>135</v>
      </c>
    </row>
    <row r="341" spans="1:65" s="2" customFormat="1" ht="16.5" customHeight="1">
      <c r="A341" s="30"/>
      <c r="B341" s="31"/>
      <c r="C341" s="173" t="s">
        <v>760</v>
      </c>
      <c r="D341" s="173" t="s">
        <v>136</v>
      </c>
      <c r="E341" s="174" t="s">
        <v>171</v>
      </c>
      <c r="F341" s="175" t="s">
        <v>761</v>
      </c>
      <c r="G341" s="176" t="s">
        <v>757</v>
      </c>
      <c r="H341" s="177">
        <v>1</v>
      </c>
      <c r="I341" s="178">
        <v>5000</v>
      </c>
      <c r="J341" s="178">
        <f>ROUND(I341*H341,2)</f>
        <v>5000</v>
      </c>
      <c r="K341" s="175" t="s">
        <v>1</v>
      </c>
      <c r="L341" s="35"/>
      <c r="M341" s="179" t="s">
        <v>1</v>
      </c>
      <c r="N341" s="180" t="s">
        <v>40</v>
      </c>
      <c r="O341" s="181">
        <v>1.3959999999999999</v>
      </c>
      <c r="P341" s="181">
        <f>O341*H341</f>
        <v>1.3959999999999999</v>
      </c>
      <c r="Q341" s="181">
        <v>0</v>
      </c>
      <c r="R341" s="181">
        <f>Q341*H341</f>
        <v>0</v>
      </c>
      <c r="S341" s="181">
        <v>0</v>
      </c>
      <c r="T341" s="182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83" t="s">
        <v>151</v>
      </c>
      <c r="AT341" s="183" t="s">
        <v>136</v>
      </c>
      <c r="AU341" s="183" t="s">
        <v>85</v>
      </c>
      <c r="AY341" s="16" t="s">
        <v>135</v>
      </c>
      <c r="BE341" s="184">
        <f>IF(N341="základní",J341,0)</f>
        <v>5000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6" t="s">
        <v>83</v>
      </c>
      <c r="BK341" s="184">
        <f>ROUND(I341*H341,2)</f>
        <v>5000</v>
      </c>
      <c r="BL341" s="16" t="s">
        <v>151</v>
      </c>
      <c r="BM341" s="183" t="s">
        <v>762</v>
      </c>
    </row>
    <row r="342" spans="1:65" s="2" customFormat="1" ht="29.25">
      <c r="A342" s="30"/>
      <c r="B342" s="31"/>
      <c r="C342" s="32"/>
      <c r="D342" s="185" t="s">
        <v>143</v>
      </c>
      <c r="E342" s="32"/>
      <c r="F342" s="186" t="s">
        <v>759</v>
      </c>
      <c r="G342" s="32"/>
      <c r="H342" s="32"/>
      <c r="I342" s="32"/>
      <c r="J342" s="32"/>
      <c r="K342" s="32"/>
      <c r="L342" s="35"/>
      <c r="M342" s="187"/>
      <c r="N342" s="188"/>
      <c r="O342" s="67"/>
      <c r="P342" s="67"/>
      <c r="Q342" s="67"/>
      <c r="R342" s="67"/>
      <c r="S342" s="67"/>
      <c r="T342" s="68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T342" s="16" t="s">
        <v>143</v>
      </c>
      <c r="AU342" s="16" t="s">
        <v>85</v>
      </c>
    </row>
    <row r="343" spans="1:65" s="13" customFormat="1" ht="11.25">
      <c r="B343" s="201"/>
      <c r="C343" s="202"/>
      <c r="D343" s="185" t="s">
        <v>192</v>
      </c>
      <c r="E343" s="203" t="s">
        <v>1</v>
      </c>
      <c r="F343" s="204" t="s">
        <v>83</v>
      </c>
      <c r="G343" s="202"/>
      <c r="H343" s="205">
        <v>1</v>
      </c>
      <c r="I343" s="202"/>
      <c r="J343" s="202"/>
      <c r="K343" s="202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192</v>
      </c>
      <c r="AU343" s="210" t="s">
        <v>85</v>
      </c>
      <c r="AV343" s="13" t="s">
        <v>85</v>
      </c>
      <c r="AW343" s="13" t="s">
        <v>32</v>
      </c>
      <c r="AX343" s="13" t="s">
        <v>83</v>
      </c>
      <c r="AY343" s="210" t="s">
        <v>135</v>
      </c>
    </row>
    <row r="344" spans="1:65" s="2" customFormat="1" ht="24.2" customHeight="1">
      <c r="A344" s="30"/>
      <c r="B344" s="31"/>
      <c r="C344" s="173" t="s">
        <v>763</v>
      </c>
      <c r="D344" s="173" t="s">
        <v>136</v>
      </c>
      <c r="E344" s="174" t="s">
        <v>764</v>
      </c>
      <c r="F344" s="175" t="s">
        <v>765</v>
      </c>
      <c r="G344" s="176" t="s">
        <v>757</v>
      </c>
      <c r="H344" s="177">
        <v>1</v>
      </c>
      <c r="I344" s="178">
        <v>10000</v>
      </c>
      <c r="J344" s="178">
        <f>ROUND(I344*H344,2)</f>
        <v>10000</v>
      </c>
      <c r="K344" s="175" t="s">
        <v>1</v>
      </c>
      <c r="L344" s="35"/>
      <c r="M344" s="179" t="s">
        <v>1</v>
      </c>
      <c r="N344" s="180" t="s">
        <v>40</v>
      </c>
      <c r="O344" s="181">
        <v>1.3959999999999999</v>
      </c>
      <c r="P344" s="181">
        <f>O344*H344</f>
        <v>1.3959999999999999</v>
      </c>
      <c r="Q344" s="181">
        <v>0</v>
      </c>
      <c r="R344" s="181">
        <f>Q344*H344</f>
        <v>0</v>
      </c>
      <c r="S344" s="181">
        <v>0</v>
      </c>
      <c r="T344" s="182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83" t="s">
        <v>151</v>
      </c>
      <c r="AT344" s="183" t="s">
        <v>136</v>
      </c>
      <c r="AU344" s="183" t="s">
        <v>85</v>
      </c>
      <c r="AY344" s="16" t="s">
        <v>135</v>
      </c>
      <c r="BE344" s="184">
        <f>IF(N344="základní",J344,0)</f>
        <v>10000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6" t="s">
        <v>83</v>
      </c>
      <c r="BK344" s="184">
        <f>ROUND(I344*H344,2)</f>
        <v>10000</v>
      </c>
      <c r="BL344" s="16" t="s">
        <v>151</v>
      </c>
      <c r="BM344" s="183" t="s">
        <v>766</v>
      </c>
    </row>
    <row r="345" spans="1:65" s="2" customFormat="1" ht="29.25">
      <c r="A345" s="30"/>
      <c r="B345" s="31"/>
      <c r="C345" s="32"/>
      <c r="D345" s="185" t="s">
        <v>143</v>
      </c>
      <c r="E345" s="32"/>
      <c r="F345" s="186" t="s">
        <v>759</v>
      </c>
      <c r="G345" s="32"/>
      <c r="H345" s="32"/>
      <c r="I345" s="32"/>
      <c r="J345" s="32"/>
      <c r="K345" s="32"/>
      <c r="L345" s="35"/>
      <c r="M345" s="187"/>
      <c r="N345" s="188"/>
      <c r="O345" s="67"/>
      <c r="P345" s="67"/>
      <c r="Q345" s="67"/>
      <c r="R345" s="67"/>
      <c r="S345" s="67"/>
      <c r="T345" s="68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T345" s="16" t="s">
        <v>143</v>
      </c>
      <c r="AU345" s="16" t="s">
        <v>85</v>
      </c>
    </row>
    <row r="346" spans="1:65" s="13" customFormat="1" ht="11.25">
      <c r="B346" s="201"/>
      <c r="C346" s="202"/>
      <c r="D346" s="185" t="s">
        <v>192</v>
      </c>
      <c r="E346" s="203" t="s">
        <v>1</v>
      </c>
      <c r="F346" s="204" t="s">
        <v>83</v>
      </c>
      <c r="G346" s="202"/>
      <c r="H346" s="205">
        <v>1</v>
      </c>
      <c r="I346" s="202"/>
      <c r="J346" s="202"/>
      <c r="K346" s="202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192</v>
      </c>
      <c r="AU346" s="210" t="s">
        <v>85</v>
      </c>
      <c r="AV346" s="13" t="s">
        <v>85</v>
      </c>
      <c r="AW346" s="13" t="s">
        <v>32</v>
      </c>
      <c r="AX346" s="13" t="s">
        <v>83</v>
      </c>
      <c r="AY346" s="210" t="s">
        <v>135</v>
      </c>
    </row>
    <row r="347" spans="1:65" s="11" customFormat="1" ht="22.9" customHeight="1">
      <c r="B347" s="160"/>
      <c r="C347" s="161"/>
      <c r="D347" s="162" t="s">
        <v>74</v>
      </c>
      <c r="E347" s="199" t="s">
        <v>447</v>
      </c>
      <c r="F347" s="199" t="s">
        <v>448</v>
      </c>
      <c r="G347" s="161"/>
      <c r="H347" s="161"/>
      <c r="I347" s="161"/>
      <c r="J347" s="200">
        <f>BK347</f>
        <v>131650.32</v>
      </c>
      <c r="K347" s="161"/>
      <c r="L347" s="165"/>
      <c r="M347" s="166"/>
      <c r="N347" s="167"/>
      <c r="O347" s="167"/>
      <c r="P347" s="168">
        <f>SUM(P348:P349)</f>
        <v>190.42426799999998</v>
      </c>
      <c r="Q347" s="167"/>
      <c r="R347" s="168">
        <f>SUM(R348:R349)</f>
        <v>0</v>
      </c>
      <c r="S347" s="167"/>
      <c r="T347" s="169">
        <f>SUM(T348:T349)</f>
        <v>0</v>
      </c>
      <c r="AR347" s="170" t="s">
        <v>83</v>
      </c>
      <c r="AT347" s="171" t="s">
        <v>74</v>
      </c>
      <c r="AU347" s="171" t="s">
        <v>83</v>
      </c>
      <c r="AY347" s="170" t="s">
        <v>135</v>
      </c>
      <c r="BK347" s="172">
        <f>SUM(BK348:BK349)</f>
        <v>131650.32</v>
      </c>
    </row>
    <row r="348" spans="1:65" s="2" customFormat="1" ht="24.2" customHeight="1">
      <c r="A348" s="30"/>
      <c r="B348" s="31"/>
      <c r="C348" s="173" t="s">
        <v>767</v>
      </c>
      <c r="D348" s="173" t="s">
        <v>136</v>
      </c>
      <c r="E348" s="174" t="s">
        <v>768</v>
      </c>
      <c r="F348" s="175" t="s">
        <v>769</v>
      </c>
      <c r="G348" s="176" t="s">
        <v>421</v>
      </c>
      <c r="H348" s="177">
        <v>229.98099999999999</v>
      </c>
      <c r="I348" s="178">
        <v>572.44000000000005</v>
      </c>
      <c r="J348" s="178">
        <f>ROUND(I348*H348,2)</f>
        <v>131650.32</v>
      </c>
      <c r="K348" s="175" t="s">
        <v>140</v>
      </c>
      <c r="L348" s="35"/>
      <c r="M348" s="179" t="s">
        <v>1</v>
      </c>
      <c r="N348" s="180" t="s">
        <v>40</v>
      </c>
      <c r="O348" s="181">
        <v>0.82799999999999996</v>
      </c>
      <c r="P348" s="181">
        <f>O348*H348</f>
        <v>190.42426799999998</v>
      </c>
      <c r="Q348" s="181">
        <v>0</v>
      </c>
      <c r="R348" s="181">
        <f>Q348*H348</f>
        <v>0</v>
      </c>
      <c r="S348" s="181">
        <v>0</v>
      </c>
      <c r="T348" s="182">
        <f>S348*H348</f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83" t="s">
        <v>151</v>
      </c>
      <c r="AT348" s="183" t="s">
        <v>136</v>
      </c>
      <c r="AU348" s="183" t="s">
        <v>85</v>
      </c>
      <c r="AY348" s="16" t="s">
        <v>135</v>
      </c>
      <c r="BE348" s="184">
        <f>IF(N348="základní",J348,0)</f>
        <v>131650.32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6" t="s">
        <v>83</v>
      </c>
      <c r="BK348" s="184">
        <f>ROUND(I348*H348,2)</f>
        <v>131650.32</v>
      </c>
      <c r="BL348" s="16" t="s">
        <v>151</v>
      </c>
      <c r="BM348" s="183" t="s">
        <v>770</v>
      </c>
    </row>
    <row r="349" spans="1:65" s="2" customFormat="1" ht="29.25">
      <c r="A349" s="30"/>
      <c r="B349" s="31"/>
      <c r="C349" s="32"/>
      <c r="D349" s="185" t="s">
        <v>143</v>
      </c>
      <c r="E349" s="32"/>
      <c r="F349" s="186" t="s">
        <v>771</v>
      </c>
      <c r="G349" s="32"/>
      <c r="H349" s="32"/>
      <c r="I349" s="32"/>
      <c r="J349" s="32"/>
      <c r="K349" s="32"/>
      <c r="L349" s="35"/>
      <c r="M349" s="189"/>
      <c r="N349" s="190"/>
      <c r="O349" s="191"/>
      <c r="P349" s="191"/>
      <c r="Q349" s="191"/>
      <c r="R349" s="191"/>
      <c r="S349" s="191"/>
      <c r="T349" s="192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T349" s="16" t="s">
        <v>143</v>
      </c>
      <c r="AU349" s="16" t="s">
        <v>85</v>
      </c>
    </row>
    <row r="350" spans="1:65" s="2" customFormat="1" ht="6.95" customHeight="1">
      <c r="A350" s="30"/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35"/>
      <c r="M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</row>
  </sheetData>
  <sheetProtection algorithmName="SHA-512" hashValue="0ohxVGDynzrgHTFdniO0Uz0weHSckiP5+BWf3z+4NVj8wI59jAUcrb0w+3CDzXp+PccF1UpEouJhFdA9MyPlJg==" saltValue="3UPr679ITYXlyb0o1aQE4/CF96OpUK3Hj1ZMtQRcikWQmxtsGCdpRzvozf+SxJZcDco47kdZkpSIJ0oQzpkdRA==" spinCount="100000" sheet="1" objects="1" scenarios="1" formatColumns="0" formatRows="0" autoFilter="0"/>
  <autoFilter ref="C121:K34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772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ROUND(J122, 2)</f>
        <v>1210735.32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ROUND((SUM(BE122:BE353)),  2)</f>
        <v>1210735.32</v>
      </c>
      <c r="G33" s="30"/>
      <c r="H33" s="30"/>
      <c r="I33" s="120">
        <v>0.21</v>
      </c>
      <c r="J33" s="119">
        <f>ROUND(((SUM(BE122:BE353))*I33),  2)</f>
        <v>254254.42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ROUND((SUM(BF122:BF353)),  2)</f>
        <v>0</v>
      </c>
      <c r="G34" s="30"/>
      <c r="H34" s="30"/>
      <c r="I34" s="120">
        <v>0.15</v>
      </c>
      <c r="J34" s="119">
        <f>ROUND(((SUM(BF122:BF353))*I34),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ROUND((SUM(BG122:BG353)),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ROUND((SUM(BH122:BH353)),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ROUND((SUM(BI122:BI353)),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1464989.74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SO302 - Vodovodní řad V1 - část 2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J122</f>
        <v>1210735.3199999998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J123</f>
        <v>1210735.3199999998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J124</f>
        <v>633811.60999999987</v>
      </c>
      <c r="K98" s="194"/>
      <c r="L98" s="198"/>
    </row>
    <row r="99" spans="1:31" s="12" customFormat="1" ht="19.899999999999999" customHeight="1">
      <c r="B99" s="193"/>
      <c r="C99" s="194"/>
      <c r="D99" s="195" t="s">
        <v>455</v>
      </c>
      <c r="E99" s="196"/>
      <c r="F99" s="196"/>
      <c r="G99" s="196"/>
      <c r="H99" s="196"/>
      <c r="I99" s="196"/>
      <c r="J99" s="197">
        <f>J213</f>
        <v>12140.58</v>
      </c>
      <c r="K99" s="194"/>
      <c r="L99" s="198"/>
    </row>
    <row r="100" spans="1:31" s="12" customFormat="1" ht="19.899999999999999" customHeight="1">
      <c r="B100" s="193"/>
      <c r="C100" s="194"/>
      <c r="D100" s="195" t="s">
        <v>180</v>
      </c>
      <c r="E100" s="196"/>
      <c r="F100" s="196"/>
      <c r="G100" s="196"/>
      <c r="H100" s="196"/>
      <c r="I100" s="196"/>
      <c r="J100" s="197">
        <f>J217</f>
        <v>325836.09000000003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181</v>
      </c>
      <c r="E101" s="196"/>
      <c r="F101" s="196"/>
      <c r="G101" s="196"/>
      <c r="H101" s="196"/>
      <c r="I101" s="196"/>
      <c r="J101" s="197">
        <f>J326</f>
        <v>30640.129999999997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183</v>
      </c>
      <c r="E102" s="196"/>
      <c r="F102" s="196"/>
      <c r="G102" s="196"/>
      <c r="H102" s="196"/>
      <c r="I102" s="196"/>
      <c r="J102" s="197">
        <f>J351</f>
        <v>208306.91</v>
      </c>
      <c r="K102" s="194"/>
      <c r="L102" s="198"/>
    </row>
    <row r="103" spans="1:31" s="2" customFormat="1" ht="21.7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119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6.25" customHeight="1">
      <c r="A112" s="30"/>
      <c r="B112" s="31"/>
      <c r="C112" s="32"/>
      <c r="D112" s="32"/>
      <c r="E112" s="272" t="str">
        <f>E7</f>
        <v>Obnova a propojení vodovodních řadů v ulici Palackého v Českém Brodě</v>
      </c>
      <c r="F112" s="273"/>
      <c r="G112" s="273"/>
      <c r="H112" s="273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111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2"/>
      <c r="D114" s="32"/>
      <c r="E114" s="230" t="str">
        <f>E9</f>
        <v>SO302 - Vodovodní řad V1 - část 2</v>
      </c>
      <c r="F114" s="274"/>
      <c r="G114" s="274"/>
      <c r="H114" s="274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18</v>
      </c>
      <c r="D116" s="32"/>
      <c r="E116" s="32"/>
      <c r="F116" s="25" t="str">
        <f>F12</f>
        <v>Český Brod</v>
      </c>
      <c r="G116" s="32"/>
      <c r="H116" s="32"/>
      <c r="I116" s="27" t="s">
        <v>20</v>
      </c>
      <c r="J116" s="62" t="str">
        <f>IF(J12="","",J12)</f>
        <v>19. 11. 2021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40.15" customHeight="1">
      <c r="A118" s="30"/>
      <c r="B118" s="31"/>
      <c r="C118" s="27" t="s">
        <v>22</v>
      </c>
      <c r="D118" s="32"/>
      <c r="E118" s="32"/>
      <c r="F118" s="25" t="str">
        <f>E15</f>
        <v>Město Český Brod, náměstí Husovo 70, 28201 Český B</v>
      </c>
      <c r="G118" s="32"/>
      <c r="H118" s="32"/>
      <c r="I118" s="27" t="s">
        <v>29</v>
      </c>
      <c r="J118" s="28" t="str">
        <f>E21</f>
        <v>LNConsult s.r.o., U hřiště 250, 25083 Škvorec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27</v>
      </c>
      <c r="D119" s="32"/>
      <c r="E119" s="32"/>
      <c r="F119" s="25" t="str">
        <f>IF(E18="","",E18)</f>
        <v xml:space="preserve"> </v>
      </c>
      <c r="G119" s="32"/>
      <c r="H119" s="32"/>
      <c r="I119" s="27" t="s">
        <v>33</v>
      </c>
      <c r="J119" s="28" t="str">
        <f>E24</f>
        <v xml:space="preserve"> 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0" customFormat="1" ht="29.25" customHeight="1">
      <c r="A121" s="149"/>
      <c r="B121" s="150"/>
      <c r="C121" s="151" t="s">
        <v>120</v>
      </c>
      <c r="D121" s="152" t="s">
        <v>60</v>
      </c>
      <c r="E121" s="152" t="s">
        <v>56</v>
      </c>
      <c r="F121" s="152" t="s">
        <v>57</v>
      </c>
      <c r="G121" s="152" t="s">
        <v>121</v>
      </c>
      <c r="H121" s="152" t="s">
        <v>122</v>
      </c>
      <c r="I121" s="152" t="s">
        <v>123</v>
      </c>
      <c r="J121" s="152" t="s">
        <v>115</v>
      </c>
      <c r="K121" s="153" t="s">
        <v>124</v>
      </c>
      <c r="L121" s="154"/>
      <c r="M121" s="71" t="s">
        <v>1</v>
      </c>
      <c r="N121" s="72" t="s">
        <v>39</v>
      </c>
      <c r="O121" s="72" t="s">
        <v>125</v>
      </c>
      <c r="P121" s="72" t="s">
        <v>126</v>
      </c>
      <c r="Q121" s="72" t="s">
        <v>127</v>
      </c>
      <c r="R121" s="72" t="s">
        <v>128</v>
      </c>
      <c r="S121" s="72" t="s">
        <v>129</v>
      </c>
      <c r="T121" s="73" t="s">
        <v>130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5" s="2" customFormat="1" ht="22.9" customHeight="1">
      <c r="A122" s="30"/>
      <c r="B122" s="31"/>
      <c r="C122" s="78" t="s">
        <v>131</v>
      </c>
      <c r="D122" s="32"/>
      <c r="E122" s="32"/>
      <c r="F122" s="32"/>
      <c r="G122" s="32"/>
      <c r="H122" s="32"/>
      <c r="I122" s="32"/>
      <c r="J122" s="155">
        <f>BK122</f>
        <v>1210735.3199999998</v>
      </c>
      <c r="K122" s="32"/>
      <c r="L122" s="35"/>
      <c r="M122" s="74"/>
      <c r="N122" s="156"/>
      <c r="O122" s="75"/>
      <c r="P122" s="157">
        <f>P123</f>
        <v>1114.025615</v>
      </c>
      <c r="Q122" s="75"/>
      <c r="R122" s="157">
        <f>R123</f>
        <v>363.9210935392</v>
      </c>
      <c r="S122" s="75"/>
      <c r="T122" s="158">
        <f>T123</f>
        <v>1.2979400000000001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6" t="s">
        <v>74</v>
      </c>
      <c r="AU122" s="16" t="s">
        <v>117</v>
      </c>
      <c r="BK122" s="159">
        <f>BK123</f>
        <v>1210735.3199999998</v>
      </c>
    </row>
    <row r="123" spans="1:65" s="11" customFormat="1" ht="25.9" customHeight="1">
      <c r="B123" s="160"/>
      <c r="C123" s="161"/>
      <c r="D123" s="162" t="s">
        <v>74</v>
      </c>
      <c r="E123" s="163" t="s">
        <v>184</v>
      </c>
      <c r="F123" s="163" t="s">
        <v>185</v>
      </c>
      <c r="G123" s="161"/>
      <c r="H123" s="161"/>
      <c r="I123" s="161"/>
      <c r="J123" s="164">
        <f>BK123</f>
        <v>1210735.3199999998</v>
      </c>
      <c r="K123" s="161"/>
      <c r="L123" s="165"/>
      <c r="M123" s="166"/>
      <c r="N123" s="167"/>
      <c r="O123" s="167"/>
      <c r="P123" s="168">
        <f>P124+P213+P217+P326+P351</f>
        <v>1114.025615</v>
      </c>
      <c r="Q123" s="167"/>
      <c r="R123" s="168">
        <f>R124+R213+R217+R326+R351</f>
        <v>363.9210935392</v>
      </c>
      <c r="S123" s="167"/>
      <c r="T123" s="169">
        <f>T124+T213+T217+T326+T351</f>
        <v>1.2979400000000001</v>
      </c>
      <c r="AR123" s="170" t="s">
        <v>83</v>
      </c>
      <c r="AT123" s="171" t="s">
        <v>74</v>
      </c>
      <c r="AU123" s="171" t="s">
        <v>75</v>
      </c>
      <c r="AY123" s="170" t="s">
        <v>135</v>
      </c>
      <c r="BK123" s="172">
        <f>BK124+BK213+BK217+BK326+BK351</f>
        <v>1210735.3199999998</v>
      </c>
    </row>
    <row r="124" spans="1:65" s="11" customFormat="1" ht="22.9" customHeight="1">
      <c r="B124" s="160"/>
      <c r="C124" s="161"/>
      <c r="D124" s="162" t="s">
        <v>74</v>
      </c>
      <c r="E124" s="199" t="s">
        <v>83</v>
      </c>
      <c r="F124" s="199" t="s">
        <v>186</v>
      </c>
      <c r="G124" s="161"/>
      <c r="H124" s="161"/>
      <c r="I124" s="161"/>
      <c r="J124" s="200">
        <f>BK124</f>
        <v>633811.60999999987</v>
      </c>
      <c r="K124" s="161"/>
      <c r="L124" s="165"/>
      <c r="M124" s="166"/>
      <c r="N124" s="167"/>
      <c r="O124" s="167"/>
      <c r="P124" s="168">
        <f>SUM(P125:P212)</f>
        <v>614.1977710000001</v>
      </c>
      <c r="Q124" s="167"/>
      <c r="R124" s="168">
        <f>SUM(R125:R212)</f>
        <v>342.6579479952</v>
      </c>
      <c r="S124" s="167"/>
      <c r="T124" s="169">
        <f>SUM(T125:T212)</f>
        <v>0</v>
      </c>
      <c r="AR124" s="170" t="s">
        <v>83</v>
      </c>
      <c r="AT124" s="171" t="s">
        <v>74</v>
      </c>
      <c r="AU124" s="171" t="s">
        <v>83</v>
      </c>
      <c r="AY124" s="170" t="s">
        <v>135</v>
      </c>
      <c r="BK124" s="172">
        <f>SUM(BK125:BK212)</f>
        <v>633811.60999999987</v>
      </c>
    </row>
    <row r="125" spans="1:65" s="2" customFormat="1" ht="33" customHeight="1">
      <c r="A125" s="30"/>
      <c r="B125" s="31"/>
      <c r="C125" s="173" t="s">
        <v>83</v>
      </c>
      <c r="D125" s="173" t="s">
        <v>136</v>
      </c>
      <c r="E125" s="174" t="s">
        <v>456</v>
      </c>
      <c r="F125" s="175" t="s">
        <v>457</v>
      </c>
      <c r="G125" s="176" t="s">
        <v>189</v>
      </c>
      <c r="H125" s="177">
        <v>5</v>
      </c>
      <c r="I125" s="178">
        <v>98</v>
      </c>
      <c r="J125" s="178">
        <f>ROUND(I125*H125,2)</f>
        <v>490</v>
      </c>
      <c r="K125" s="175" t="s">
        <v>219</v>
      </c>
      <c r="L125" s="35"/>
      <c r="M125" s="179" t="s">
        <v>1</v>
      </c>
      <c r="N125" s="180" t="s">
        <v>40</v>
      </c>
      <c r="O125" s="181">
        <v>0.17199999999999999</v>
      </c>
      <c r="P125" s="181">
        <f>O125*H125</f>
        <v>0.85999999999999988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151</v>
      </c>
      <c r="AT125" s="183" t="s">
        <v>136</v>
      </c>
      <c r="AU125" s="183" t="s">
        <v>85</v>
      </c>
      <c r="AY125" s="16" t="s">
        <v>135</v>
      </c>
      <c r="BE125" s="184">
        <f>IF(N125="základní",J125,0)</f>
        <v>490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83</v>
      </c>
      <c r="BK125" s="184">
        <f>ROUND(I125*H125,2)</f>
        <v>490</v>
      </c>
      <c r="BL125" s="16" t="s">
        <v>151</v>
      </c>
      <c r="BM125" s="183" t="s">
        <v>458</v>
      </c>
    </row>
    <row r="126" spans="1:65" s="2" customFormat="1" ht="19.5">
      <c r="A126" s="30"/>
      <c r="B126" s="31"/>
      <c r="C126" s="32"/>
      <c r="D126" s="185" t="s">
        <v>143</v>
      </c>
      <c r="E126" s="32"/>
      <c r="F126" s="186" t="s">
        <v>459</v>
      </c>
      <c r="G126" s="32"/>
      <c r="H126" s="32"/>
      <c r="I126" s="32"/>
      <c r="J126" s="32"/>
      <c r="K126" s="32"/>
      <c r="L126" s="35"/>
      <c r="M126" s="187"/>
      <c r="N126" s="188"/>
      <c r="O126" s="67"/>
      <c r="P126" s="67"/>
      <c r="Q126" s="67"/>
      <c r="R126" s="67"/>
      <c r="S126" s="67"/>
      <c r="T126" s="68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6" t="s">
        <v>143</v>
      </c>
      <c r="AU126" s="16" t="s">
        <v>85</v>
      </c>
    </row>
    <row r="127" spans="1:65" s="13" customFormat="1" ht="11.25">
      <c r="B127" s="201"/>
      <c r="C127" s="202"/>
      <c r="D127" s="185" t="s">
        <v>192</v>
      </c>
      <c r="E127" s="203" t="s">
        <v>1</v>
      </c>
      <c r="F127" s="204" t="s">
        <v>134</v>
      </c>
      <c r="G127" s="202"/>
      <c r="H127" s="205">
        <v>5</v>
      </c>
      <c r="I127" s="202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85</v>
      </c>
      <c r="AV127" s="13" t="s">
        <v>85</v>
      </c>
      <c r="AW127" s="13" t="s">
        <v>32</v>
      </c>
      <c r="AX127" s="13" t="s">
        <v>83</v>
      </c>
      <c r="AY127" s="210" t="s">
        <v>135</v>
      </c>
    </row>
    <row r="128" spans="1:65" s="2" customFormat="1" ht="24.2" customHeight="1">
      <c r="A128" s="30"/>
      <c r="B128" s="31"/>
      <c r="C128" s="173" t="s">
        <v>85</v>
      </c>
      <c r="D128" s="173" t="s">
        <v>136</v>
      </c>
      <c r="E128" s="174" t="s">
        <v>460</v>
      </c>
      <c r="F128" s="175" t="s">
        <v>461</v>
      </c>
      <c r="G128" s="176" t="s">
        <v>189</v>
      </c>
      <c r="H128" s="177">
        <v>5</v>
      </c>
      <c r="I128" s="178">
        <v>65.78</v>
      </c>
      <c r="J128" s="178">
        <f>ROUND(I128*H128,2)</f>
        <v>328.9</v>
      </c>
      <c r="K128" s="175" t="s">
        <v>140</v>
      </c>
      <c r="L128" s="35"/>
      <c r="M128" s="179" t="s">
        <v>1</v>
      </c>
      <c r="N128" s="180" t="s">
        <v>40</v>
      </c>
      <c r="O128" s="181">
        <v>5.0999999999999997E-2</v>
      </c>
      <c r="P128" s="181">
        <f>O128*H128</f>
        <v>0.255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3" t="s">
        <v>151</v>
      </c>
      <c r="AT128" s="183" t="s">
        <v>136</v>
      </c>
      <c r="AU128" s="183" t="s">
        <v>85</v>
      </c>
      <c r="AY128" s="16" t="s">
        <v>135</v>
      </c>
      <c r="BE128" s="184">
        <f>IF(N128="základní",J128,0)</f>
        <v>328.9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83</v>
      </c>
      <c r="BK128" s="184">
        <f>ROUND(I128*H128,2)</f>
        <v>328.9</v>
      </c>
      <c r="BL128" s="16" t="s">
        <v>151</v>
      </c>
      <c r="BM128" s="183" t="s">
        <v>462</v>
      </c>
    </row>
    <row r="129" spans="1:65" s="2" customFormat="1" ht="19.5">
      <c r="A129" s="30"/>
      <c r="B129" s="31"/>
      <c r="C129" s="32"/>
      <c r="D129" s="185" t="s">
        <v>143</v>
      </c>
      <c r="E129" s="32"/>
      <c r="F129" s="186" t="s">
        <v>463</v>
      </c>
      <c r="G129" s="32"/>
      <c r="H129" s="32"/>
      <c r="I129" s="32"/>
      <c r="J129" s="32"/>
      <c r="K129" s="32"/>
      <c r="L129" s="35"/>
      <c r="M129" s="187"/>
      <c r="N129" s="188"/>
      <c r="O129" s="67"/>
      <c r="P129" s="67"/>
      <c r="Q129" s="67"/>
      <c r="R129" s="67"/>
      <c r="S129" s="67"/>
      <c r="T129" s="68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6" t="s">
        <v>143</v>
      </c>
      <c r="AU129" s="16" t="s">
        <v>85</v>
      </c>
    </row>
    <row r="130" spans="1:65" s="13" customFormat="1" ht="11.25">
      <c r="B130" s="201"/>
      <c r="C130" s="202"/>
      <c r="D130" s="185" t="s">
        <v>192</v>
      </c>
      <c r="E130" s="203" t="s">
        <v>1</v>
      </c>
      <c r="F130" s="204" t="s">
        <v>134</v>
      </c>
      <c r="G130" s="202"/>
      <c r="H130" s="205">
        <v>5</v>
      </c>
      <c r="I130" s="202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85</v>
      </c>
      <c r="AV130" s="13" t="s">
        <v>85</v>
      </c>
      <c r="AW130" s="13" t="s">
        <v>32</v>
      </c>
      <c r="AX130" s="13" t="s">
        <v>83</v>
      </c>
      <c r="AY130" s="210" t="s">
        <v>135</v>
      </c>
    </row>
    <row r="131" spans="1:65" s="2" customFormat="1" ht="21.75" customHeight="1">
      <c r="A131" s="30"/>
      <c r="B131" s="31"/>
      <c r="C131" s="173" t="s">
        <v>147</v>
      </c>
      <c r="D131" s="173" t="s">
        <v>136</v>
      </c>
      <c r="E131" s="174" t="s">
        <v>464</v>
      </c>
      <c r="F131" s="175" t="s">
        <v>465</v>
      </c>
      <c r="G131" s="176" t="s">
        <v>189</v>
      </c>
      <c r="H131" s="177">
        <v>5</v>
      </c>
      <c r="I131" s="178">
        <v>22.4</v>
      </c>
      <c r="J131" s="178">
        <f>ROUND(I131*H131,2)</f>
        <v>112</v>
      </c>
      <c r="K131" s="175" t="s">
        <v>219</v>
      </c>
      <c r="L131" s="35"/>
      <c r="M131" s="179" t="s">
        <v>1</v>
      </c>
      <c r="N131" s="180" t="s">
        <v>40</v>
      </c>
      <c r="O131" s="181">
        <v>7.0000000000000007E-2</v>
      </c>
      <c r="P131" s="181">
        <f>O131*H131</f>
        <v>0.35000000000000003</v>
      </c>
      <c r="Q131" s="181">
        <v>1.8000000000000001E-4</v>
      </c>
      <c r="R131" s="181">
        <f>Q131*H131</f>
        <v>9.0000000000000008E-4</v>
      </c>
      <c r="S131" s="181">
        <v>0</v>
      </c>
      <c r="T131" s="18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151</v>
      </c>
      <c r="AT131" s="183" t="s">
        <v>136</v>
      </c>
      <c r="AU131" s="183" t="s">
        <v>85</v>
      </c>
      <c r="AY131" s="16" t="s">
        <v>135</v>
      </c>
      <c r="BE131" s="184">
        <f>IF(N131="základní",J131,0)</f>
        <v>112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112</v>
      </c>
      <c r="BL131" s="16" t="s">
        <v>151</v>
      </c>
      <c r="BM131" s="183" t="s">
        <v>466</v>
      </c>
    </row>
    <row r="132" spans="1:65" s="2" customFormat="1" ht="19.5">
      <c r="A132" s="30"/>
      <c r="B132" s="31"/>
      <c r="C132" s="32"/>
      <c r="D132" s="185" t="s">
        <v>143</v>
      </c>
      <c r="E132" s="32"/>
      <c r="F132" s="186" t="s">
        <v>467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85</v>
      </c>
    </row>
    <row r="133" spans="1:65" s="13" customFormat="1" ht="11.25">
      <c r="B133" s="201"/>
      <c r="C133" s="202"/>
      <c r="D133" s="185" t="s">
        <v>192</v>
      </c>
      <c r="E133" s="203" t="s">
        <v>1</v>
      </c>
      <c r="F133" s="204" t="s">
        <v>134</v>
      </c>
      <c r="G133" s="202"/>
      <c r="H133" s="205">
        <v>5</v>
      </c>
      <c r="I133" s="202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85</v>
      </c>
      <c r="AV133" s="13" t="s">
        <v>85</v>
      </c>
      <c r="AW133" s="13" t="s">
        <v>32</v>
      </c>
      <c r="AX133" s="13" t="s">
        <v>83</v>
      </c>
      <c r="AY133" s="210" t="s">
        <v>135</v>
      </c>
    </row>
    <row r="134" spans="1:65" s="2" customFormat="1" ht="21.75" customHeight="1">
      <c r="A134" s="30"/>
      <c r="B134" s="31"/>
      <c r="C134" s="173" t="s">
        <v>151</v>
      </c>
      <c r="D134" s="173" t="s">
        <v>136</v>
      </c>
      <c r="E134" s="174" t="s">
        <v>216</v>
      </c>
      <c r="F134" s="175" t="s">
        <v>217</v>
      </c>
      <c r="G134" s="176" t="s">
        <v>218</v>
      </c>
      <c r="H134" s="177">
        <v>2</v>
      </c>
      <c r="I134" s="178">
        <v>49.6</v>
      </c>
      <c r="J134" s="178">
        <f>ROUND(I134*H134,2)</f>
        <v>99.2</v>
      </c>
      <c r="K134" s="175" t="s">
        <v>219</v>
      </c>
      <c r="L134" s="35"/>
      <c r="M134" s="179" t="s">
        <v>1</v>
      </c>
      <c r="N134" s="180" t="s">
        <v>40</v>
      </c>
      <c r="O134" s="181">
        <v>9.7000000000000003E-2</v>
      </c>
      <c r="P134" s="181">
        <f>O134*H134</f>
        <v>0.19400000000000001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151</v>
      </c>
      <c r="AT134" s="183" t="s">
        <v>136</v>
      </c>
      <c r="AU134" s="183" t="s">
        <v>85</v>
      </c>
      <c r="AY134" s="16" t="s">
        <v>135</v>
      </c>
      <c r="BE134" s="184">
        <f>IF(N134="základní",J134,0)</f>
        <v>99.2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83</v>
      </c>
      <c r="BK134" s="184">
        <f>ROUND(I134*H134,2)</f>
        <v>99.2</v>
      </c>
      <c r="BL134" s="16" t="s">
        <v>151</v>
      </c>
      <c r="BM134" s="183" t="s">
        <v>468</v>
      </c>
    </row>
    <row r="135" spans="1:65" s="2" customFormat="1" ht="29.25">
      <c r="A135" s="30"/>
      <c r="B135" s="31"/>
      <c r="C135" s="32"/>
      <c r="D135" s="185" t="s">
        <v>143</v>
      </c>
      <c r="E135" s="32"/>
      <c r="F135" s="186" t="s">
        <v>221</v>
      </c>
      <c r="G135" s="32"/>
      <c r="H135" s="32"/>
      <c r="I135" s="32"/>
      <c r="J135" s="32"/>
      <c r="K135" s="32"/>
      <c r="L135" s="35"/>
      <c r="M135" s="187"/>
      <c r="N135" s="188"/>
      <c r="O135" s="67"/>
      <c r="P135" s="67"/>
      <c r="Q135" s="67"/>
      <c r="R135" s="67"/>
      <c r="S135" s="67"/>
      <c r="T135" s="68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6" t="s">
        <v>143</v>
      </c>
      <c r="AU135" s="16" t="s">
        <v>85</v>
      </c>
    </row>
    <row r="136" spans="1:65" s="13" customFormat="1" ht="11.25">
      <c r="B136" s="201"/>
      <c r="C136" s="202"/>
      <c r="D136" s="185" t="s">
        <v>192</v>
      </c>
      <c r="E136" s="203" t="s">
        <v>1</v>
      </c>
      <c r="F136" s="204" t="s">
        <v>773</v>
      </c>
      <c r="G136" s="202"/>
      <c r="H136" s="205">
        <v>2</v>
      </c>
      <c r="I136" s="202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85</v>
      </c>
      <c r="AV136" s="13" t="s">
        <v>85</v>
      </c>
      <c r="AW136" s="13" t="s">
        <v>32</v>
      </c>
      <c r="AX136" s="13" t="s">
        <v>83</v>
      </c>
      <c r="AY136" s="210" t="s">
        <v>135</v>
      </c>
    </row>
    <row r="137" spans="1:65" s="2" customFormat="1" ht="24.2" customHeight="1">
      <c r="A137" s="30"/>
      <c r="B137" s="31"/>
      <c r="C137" s="173" t="s">
        <v>134</v>
      </c>
      <c r="D137" s="173" t="s">
        <v>136</v>
      </c>
      <c r="E137" s="174" t="s">
        <v>470</v>
      </c>
      <c r="F137" s="175" t="s">
        <v>471</v>
      </c>
      <c r="G137" s="176" t="s">
        <v>218</v>
      </c>
      <c r="H137" s="177">
        <v>79.492000000000004</v>
      </c>
      <c r="I137" s="178">
        <v>583</v>
      </c>
      <c r="J137" s="178">
        <f>ROUND(I137*H137,2)</f>
        <v>46343.839999999997</v>
      </c>
      <c r="K137" s="175" t="s">
        <v>253</v>
      </c>
      <c r="L137" s="35"/>
      <c r="M137" s="179" t="s">
        <v>1</v>
      </c>
      <c r="N137" s="180" t="s">
        <v>40</v>
      </c>
      <c r="O137" s="181">
        <v>1.43</v>
      </c>
      <c r="P137" s="181">
        <f>O137*H137</f>
        <v>113.67355999999999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151</v>
      </c>
      <c r="AT137" s="183" t="s">
        <v>136</v>
      </c>
      <c r="AU137" s="183" t="s">
        <v>85</v>
      </c>
      <c r="AY137" s="16" t="s">
        <v>135</v>
      </c>
      <c r="BE137" s="184">
        <f>IF(N137="základní",J137,0)</f>
        <v>46343.839999999997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83</v>
      </c>
      <c r="BK137" s="184">
        <f>ROUND(I137*H137,2)</f>
        <v>46343.839999999997</v>
      </c>
      <c r="BL137" s="16" t="s">
        <v>151</v>
      </c>
      <c r="BM137" s="183" t="s">
        <v>472</v>
      </c>
    </row>
    <row r="138" spans="1:65" s="2" customFormat="1" ht="29.25">
      <c r="A138" s="30"/>
      <c r="B138" s="31"/>
      <c r="C138" s="32"/>
      <c r="D138" s="185" t="s">
        <v>143</v>
      </c>
      <c r="E138" s="32"/>
      <c r="F138" s="186" t="s">
        <v>473</v>
      </c>
      <c r="G138" s="32"/>
      <c r="H138" s="32"/>
      <c r="I138" s="32"/>
      <c r="J138" s="32"/>
      <c r="K138" s="32"/>
      <c r="L138" s="35"/>
      <c r="M138" s="187"/>
      <c r="N138" s="188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6" t="s">
        <v>143</v>
      </c>
      <c r="AU138" s="16" t="s">
        <v>85</v>
      </c>
    </row>
    <row r="139" spans="1:65" s="13" customFormat="1" ht="11.25">
      <c r="B139" s="201"/>
      <c r="C139" s="202"/>
      <c r="D139" s="185" t="s">
        <v>192</v>
      </c>
      <c r="E139" s="203" t="s">
        <v>1</v>
      </c>
      <c r="F139" s="204" t="s">
        <v>774</v>
      </c>
      <c r="G139" s="202"/>
      <c r="H139" s="205">
        <v>79.492000000000004</v>
      </c>
      <c r="I139" s="202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85</v>
      </c>
      <c r="AV139" s="13" t="s">
        <v>85</v>
      </c>
      <c r="AW139" s="13" t="s">
        <v>32</v>
      </c>
      <c r="AX139" s="13" t="s">
        <v>83</v>
      </c>
      <c r="AY139" s="210" t="s">
        <v>135</v>
      </c>
    </row>
    <row r="140" spans="1:65" s="2" customFormat="1" ht="24.2" customHeight="1">
      <c r="A140" s="30"/>
      <c r="B140" s="31"/>
      <c r="C140" s="173" t="s">
        <v>158</v>
      </c>
      <c r="D140" s="173" t="s">
        <v>136</v>
      </c>
      <c r="E140" s="174" t="s">
        <v>475</v>
      </c>
      <c r="F140" s="175" t="s">
        <v>476</v>
      </c>
      <c r="G140" s="176" t="s">
        <v>218</v>
      </c>
      <c r="H140" s="177">
        <v>39.746000000000002</v>
      </c>
      <c r="I140" s="178">
        <v>24.7</v>
      </c>
      <c r="J140" s="178">
        <f>ROUND(I140*H140,2)</f>
        <v>981.73</v>
      </c>
      <c r="K140" s="175" t="s">
        <v>219</v>
      </c>
      <c r="L140" s="35"/>
      <c r="M140" s="179" t="s">
        <v>1</v>
      </c>
      <c r="N140" s="180" t="s">
        <v>40</v>
      </c>
      <c r="O140" s="181">
        <v>0.1</v>
      </c>
      <c r="P140" s="181">
        <f>O140*H140</f>
        <v>3.9746000000000006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151</v>
      </c>
      <c r="AT140" s="183" t="s">
        <v>136</v>
      </c>
      <c r="AU140" s="183" t="s">
        <v>85</v>
      </c>
      <c r="AY140" s="16" t="s">
        <v>135</v>
      </c>
      <c r="BE140" s="184">
        <f>IF(N140="základní",J140,0)</f>
        <v>981.73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83</v>
      </c>
      <c r="BK140" s="184">
        <f>ROUND(I140*H140,2)</f>
        <v>981.73</v>
      </c>
      <c r="BL140" s="16" t="s">
        <v>151</v>
      </c>
      <c r="BM140" s="183" t="s">
        <v>477</v>
      </c>
    </row>
    <row r="141" spans="1:65" s="2" customFormat="1" ht="29.25">
      <c r="A141" s="30"/>
      <c r="B141" s="31"/>
      <c r="C141" s="32"/>
      <c r="D141" s="185" t="s">
        <v>143</v>
      </c>
      <c r="E141" s="32"/>
      <c r="F141" s="186" t="s">
        <v>478</v>
      </c>
      <c r="G141" s="32"/>
      <c r="H141" s="32"/>
      <c r="I141" s="32"/>
      <c r="J141" s="32"/>
      <c r="K141" s="32"/>
      <c r="L141" s="35"/>
      <c r="M141" s="187"/>
      <c r="N141" s="188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6" t="s">
        <v>143</v>
      </c>
      <c r="AU141" s="16" t="s">
        <v>85</v>
      </c>
    </row>
    <row r="142" spans="1:65" s="13" customFormat="1" ht="11.25">
      <c r="B142" s="201"/>
      <c r="C142" s="202"/>
      <c r="D142" s="185" t="s">
        <v>192</v>
      </c>
      <c r="E142" s="203" t="s">
        <v>1</v>
      </c>
      <c r="F142" s="204" t="s">
        <v>775</v>
      </c>
      <c r="G142" s="202"/>
      <c r="H142" s="205">
        <v>39.746000000000002</v>
      </c>
      <c r="I142" s="202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85</v>
      </c>
      <c r="AV142" s="13" t="s">
        <v>85</v>
      </c>
      <c r="AW142" s="13" t="s">
        <v>32</v>
      </c>
      <c r="AX142" s="13" t="s">
        <v>83</v>
      </c>
      <c r="AY142" s="210" t="s">
        <v>135</v>
      </c>
    </row>
    <row r="143" spans="1:65" s="2" customFormat="1" ht="24.2" customHeight="1">
      <c r="A143" s="30"/>
      <c r="B143" s="31"/>
      <c r="C143" s="173" t="s">
        <v>162</v>
      </c>
      <c r="D143" s="173" t="s">
        <v>136</v>
      </c>
      <c r="E143" s="174" t="s">
        <v>480</v>
      </c>
      <c r="F143" s="175" t="s">
        <v>481</v>
      </c>
      <c r="G143" s="176" t="s">
        <v>218</v>
      </c>
      <c r="H143" s="177">
        <v>79.492000000000004</v>
      </c>
      <c r="I143" s="178">
        <v>785</v>
      </c>
      <c r="J143" s="178">
        <f>ROUND(I143*H143,2)</f>
        <v>62401.22</v>
      </c>
      <c r="K143" s="175" t="s">
        <v>253</v>
      </c>
      <c r="L143" s="35"/>
      <c r="M143" s="179" t="s">
        <v>1</v>
      </c>
      <c r="N143" s="180" t="s">
        <v>40</v>
      </c>
      <c r="O143" s="181">
        <v>2.133</v>
      </c>
      <c r="P143" s="181">
        <f>O143*H143</f>
        <v>169.55643600000002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151</v>
      </c>
      <c r="AT143" s="183" t="s">
        <v>136</v>
      </c>
      <c r="AU143" s="183" t="s">
        <v>85</v>
      </c>
      <c r="AY143" s="16" t="s">
        <v>135</v>
      </c>
      <c r="BE143" s="184">
        <f>IF(N143="základní",J143,0)</f>
        <v>62401.22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83</v>
      </c>
      <c r="BK143" s="184">
        <f>ROUND(I143*H143,2)</f>
        <v>62401.22</v>
      </c>
      <c r="BL143" s="16" t="s">
        <v>151</v>
      </c>
      <c r="BM143" s="183" t="s">
        <v>482</v>
      </c>
    </row>
    <row r="144" spans="1:65" s="2" customFormat="1" ht="29.25">
      <c r="A144" s="30"/>
      <c r="B144" s="31"/>
      <c r="C144" s="32"/>
      <c r="D144" s="185" t="s">
        <v>143</v>
      </c>
      <c r="E144" s="32"/>
      <c r="F144" s="186" t="s">
        <v>483</v>
      </c>
      <c r="G144" s="32"/>
      <c r="H144" s="32"/>
      <c r="I144" s="32"/>
      <c r="J144" s="32"/>
      <c r="K144" s="32"/>
      <c r="L144" s="35"/>
      <c r="M144" s="187"/>
      <c r="N144" s="188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143</v>
      </c>
      <c r="AU144" s="16" t="s">
        <v>85</v>
      </c>
    </row>
    <row r="145" spans="1:65" s="13" customFormat="1" ht="11.25">
      <c r="B145" s="201"/>
      <c r="C145" s="202"/>
      <c r="D145" s="185" t="s">
        <v>192</v>
      </c>
      <c r="E145" s="203" t="s">
        <v>1</v>
      </c>
      <c r="F145" s="204" t="s">
        <v>774</v>
      </c>
      <c r="G145" s="202"/>
      <c r="H145" s="205">
        <v>79.492000000000004</v>
      </c>
      <c r="I145" s="202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85</v>
      </c>
      <c r="AV145" s="13" t="s">
        <v>85</v>
      </c>
      <c r="AW145" s="13" t="s">
        <v>32</v>
      </c>
      <c r="AX145" s="13" t="s">
        <v>83</v>
      </c>
      <c r="AY145" s="210" t="s">
        <v>135</v>
      </c>
    </row>
    <row r="146" spans="1:65" s="2" customFormat="1" ht="24.2" customHeight="1">
      <c r="A146" s="30"/>
      <c r="B146" s="31"/>
      <c r="C146" s="173" t="s">
        <v>166</v>
      </c>
      <c r="D146" s="173" t="s">
        <v>136</v>
      </c>
      <c r="E146" s="174" t="s">
        <v>484</v>
      </c>
      <c r="F146" s="175" t="s">
        <v>485</v>
      </c>
      <c r="G146" s="176" t="s">
        <v>218</v>
      </c>
      <c r="H146" s="177">
        <v>39.746000000000002</v>
      </c>
      <c r="I146" s="178">
        <v>58.1</v>
      </c>
      <c r="J146" s="178">
        <f>ROUND(I146*H146,2)</f>
        <v>2309.2399999999998</v>
      </c>
      <c r="K146" s="175" t="s">
        <v>219</v>
      </c>
      <c r="L146" s="35"/>
      <c r="M146" s="179" t="s">
        <v>1</v>
      </c>
      <c r="N146" s="180" t="s">
        <v>40</v>
      </c>
      <c r="O146" s="181">
        <v>0.19800000000000001</v>
      </c>
      <c r="P146" s="181">
        <f>O146*H146</f>
        <v>7.869708000000001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151</v>
      </c>
      <c r="AT146" s="183" t="s">
        <v>136</v>
      </c>
      <c r="AU146" s="183" t="s">
        <v>85</v>
      </c>
      <c r="AY146" s="16" t="s">
        <v>135</v>
      </c>
      <c r="BE146" s="184">
        <f>IF(N146="základní",J146,0)</f>
        <v>2309.2399999999998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83</v>
      </c>
      <c r="BK146" s="184">
        <f>ROUND(I146*H146,2)</f>
        <v>2309.2399999999998</v>
      </c>
      <c r="BL146" s="16" t="s">
        <v>151</v>
      </c>
      <c r="BM146" s="183" t="s">
        <v>486</v>
      </c>
    </row>
    <row r="147" spans="1:65" s="2" customFormat="1" ht="29.25">
      <c r="A147" s="30"/>
      <c r="B147" s="31"/>
      <c r="C147" s="32"/>
      <c r="D147" s="185" t="s">
        <v>143</v>
      </c>
      <c r="E147" s="32"/>
      <c r="F147" s="186" t="s">
        <v>487</v>
      </c>
      <c r="G147" s="32"/>
      <c r="H147" s="32"/>
      <c r="I147" s="32"/>
      <c r="J147" s="32"/>
      <c r="K147" s="32"/>
      <c r="L147" s="35"/>
      <c r="M147" s="187"/>
      <c r="N147" s="188"/>
      <c r="O147" s="67"/>
      <c r="P147" s="67"/>
      <c r="Q147" s="67"/>
      <c r="R147" s="67"/>
      <c r="S147" s="67"/>
      <c r="T147" s="68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6" t="s">
        <v>143</v>
      </c>
      <c r="AU147" s="16" t="s">
        <v>85</v>
      </c>
    </row>
    <row r="148" spans="1:65" s="13" customFormat="1" ht="11.25">
      <c r="B148" s="201"/>
      <c r="C148" s="202"/>
      <c r="D148" s="185" t="s">
        <v>192</v>
      </c>
      <c r="E148" s="203" t="s">
        <v>1</v>
      </c>
      <c r="F148" s="204" t="s">
        <v>775</v>
      </c>
      <c r="G148" s="202"/>
      <c r="H148" s="205">
        <v>39.746000000000002</v>
      </c>
      <c r="I148" s="202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85</v>
      </c>
      <c r="AV148" s="13" t="s">
        <v>85</v>
      </c>
      <c r="AW148" s="13" t="s">
        <v>32</v>
      </c>
      <c r="AX148" s="13" t="s">
        <v>83</v>
      </c>
      <c r="AY148" s="210" t="s">
        <v>135</v>
      </c>
    </row>
    <row r="149" spans="1:65" s="2" customFormat="1" ht="33" customHeight="1">
      <c r="A149" s="30"/>
      <c r="B149" s="31"/>
      <c r="C149" s="173" t="s">
        <v>170</v>
      </c>
      <c r="D149" s="173" t="s">
        <v>136</v>
      </c>
      <c r="E149" s="174" t="s">
        <v>488</v>
      </c>
      <c r="F149" s="175" t="s">
        <v>489</v>
      </c>
      <c r="G149" s="176" t="s">
        <v>218</v>
      </c>
      <c r="H149" s="177">
        <v>6.12</v>
      </c>
      <c r="I149" s="178">
        <v>1700</v>
      </c>
      <c r="J149" s="178">
        <f>ROUND(I149*H149,2)</f>
        <v>10404</v>
      </c>
      <c r="K149" s="175" t="s">
        <v>253</v>
      </c>
      <c r="L149" s="35"/>
      <c r="M149" s="179" t="s">
        <v>1</v>
      </c>
      <c r="N149" s="180" t="s">
        <v>40</v>
      </c>
      <c r="O149" s="181">
        <v>3.0819999999999999</v>
      </c>
      <c r="P149" s="181">
        <f>O149*H149</f>
        <v>18.861840000000001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151</v>
      </c>
      <c r="AT149" s="183" t="s">
        <v>136</v>
      </c>
      <c r="AU149" s="183" t="s">
        <v>85</v>
      </c>
      <c r="AY149" s="16" t="s">
        <v>135</v>
      </c>
      <c r="BE149" s="184">
        <f>IF(N149="základní",J149,0)</f>
        <v>10404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83</v>
      </c>
      <c r="BK149" s="184">
        <f>ROUND(I149*H149,2)</f>
        <v>10404</v>
      </c>
      <c r="BL149" s="16" t="s">
        <v>151</v>
      </c>
      <c r="BM149" s="183" t="s">
        <v>490</v>
      </c>
    </row>
    <row r="150" spans="1:65" s="2" customFormat="1" ht="39">
      <c r="A150" s="30"/>
      <c r="B150" s="31"/>
      <c r="C150" s="32"/>
      <c r="D150" s="185" t="s">
        <v>143</v>
      </c>
      <c r="E150" s="32"/>
      <c r="F150" s="186" t="s">
        <v>491</v>
      </c>
      <c r="G150" s="32"/>
      <c r="H150" s="32"/>
      <c r="I150" s="32"/>
      <c r="J150" s="32"/>
      <c r="K150" s="32"/>
      <c r="L150" s="35"/>
      <c r="M150" s="187"/>
      <c r="N150" s="188"/>
      <c r="O150" s="67"/>
      <c r="P150" s="67"/>
      <c r="Q150" s="67"/>
      <c r="R150" s="67"/>
      <c r="S150" s="67"/>
      <c r="T150" s="68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6" t="s">
        <v>143</v>
      </c>
      <c r="AU150" s="16" t="s">
        <v>85</v>
      </c>
    </row>
    <row r="151" spans="1:65" s="13" customFormat="1" ht="11.25">
      <c r="B151" s="201"/>
      <c r="C151" s="202"/>
      <c r="D151" s="185" t="s">
        <v>192</v>
      </c>
      <c r="E151" s="203" t="s">
        <v>1</v>
      </c>
      <c r="F151" s="204" t="s">
        <v>776</v>
      </c>
      <c r="G151" s="202"/>
      <c r="H151" s="205">
        <v>6.12</v>
      </c>
      <c r="I151" s="202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85</v>
      </c>
      <c r="AV151" s="13" t="s">
        <v>85</v>
      </c>
      <c r="AW151" s="13" t="s">
        <v>32</v>
      </c>
      <c r="AX151" s="13" t="s">
        <v>75</v>
      </c>
      <c r="AY151" s="210" t="s">
        <v>135</v>
      </c>
    </row>
    <row r="152" spans="1:65" s="14" customFormat="1" ht="11.25">
      <c r="B152" s="211"/>
      <c r="C152" s="212"/>
      <c r="D152" s="185" t="s">
        <v>192</v>
      </c>
      <c r="E152" s="213" t="s">
        <v>1</v>
      </c>
      <c r="F152" s="214" t="s">
        <v>195</v>
      </c>
      <c r="G152" s="212"/>
      <c r="H152" s="215">
        <v>6.12</v>
      </c>
      <c r="I152" s="212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192</v>
      </c>
      <c r="AU152" s="220" t="s">
        <v>85</v>
      </c>
      <c r="AV152" s="14" t="s">
        <v>151</v>
      </c>
      <c r="AW152" s="14" t="s">
        <v>32</v>
      </c>
      <c r="AX152" s="14" t="s">
        <v>83</v>
      </c>
      <c r="AY152" s="220" t="s">
        <v>135</v>
      </c>
    </row>
    <row r="153" spans="1:65" s="2" customFormat="1" ht="33" customHeight="1">
      <c r="A153" s="30"/>
      <c r="B153" s="31"/>
      <c r="C153" s="173" t="s">
        <v>239</v>
      </c>
      <c r="D153" s="173" t="s">
        <v>136</v>
      </c>
      <c r="E153" s="174" t="s">
        <v>493</v>
      </c>
      <c r="F153" s="175" t="s">
        <v>494</v>
      </c>
      <c r="G153" s="176" t="s">
        <v>218</v>
      </c>
      <c r="H153" s="177">
        <v>6.12</v>
      </c>
      <c r="I153" s="178">
        <v>1940</v>
      </c>
      <c r="J153" s="178">
        <f>ROUND(I153*H153,2)</f>
        <v>11872.8</v>
      </c>
      <c r="K153" s="175" t="s">
        <v>253</v>
      </c>
      <c r="L153" s="35"/>
      <c r="M153" s="179" t="s">
        <v>1</v>
      </c>
      <c r="N153" s="180" t="s">
        <v>40</v>
      </c>
      <c r="O153" s="181">
        <v>4.58</v>
      </c>
      <c r="P153" s="181">
        <f>O153*H153</f>
        <v>28.029600000000002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3" t="s">
        <v>151</v>
      </c>
      <c r="AT153" s="183" t="s">
        <v>136</v>
      </c>
      <c r="AU153" s="183" t="s">
        <v>85</v>
      </c>
      <c r="AY153" s="16" t="s">
        <v>135</v>
      </c>
      <c r="BE153" s="184">
        <f>IF(N153="základní",J153,0)</f>
        <v>11872.8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6" t="s">
        <v>83</v>
      </c>
      <c r="BK153" s="184">
        <f>ROUND(I153*H153,2)</f>
        <v>11872.8</v>
      </c>
      <c r="BL153" s="16" t="s">
        <v>151</v>
      </c>
      <c r="BM153" s="183" t="s">
        <v>495</v>
      </c>
    </row>
    <row r="154" spans="1:65" s="2" customFormat="1" ht="39">
      <c r="A154" s="30"/>
      <c r="B154" s="31"/>
      <c r="C154" s="32"/>
      <c r="D154" s="185" t="s">
        <v>143</v>
      </c>
      <c r="E154" s="32"/>
      <c r="F154" s="186" t="s">
        <v>496</v>
      </c>
      <c r="G154" s="32"/>
      <c r="H154" s="32"/>
      <c r="I154" s="32"/>
      <c r="J154" s="32"/>
      <c r="K154" s="32"/>
      <c r="L154" s="35"/>
      <c r="M154" s="187"/>
      <c r="N154" s="188"/>
      <c r="O154" s="67"/>
      <c r="P154" s="67"/>
      <c r="Q154" s="67"/>
      <c r="R154" s="67"/>
      <c r="S154" s="67"/>
      <c r="T154" s="68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6" t="s">
        <v>143</v>
      </c>
      <c r="AU154" s="16" t="s">
        <v>85</v>
      </c>
    </row>
    <row r="155" spans="1:65" s="13" customFormat="1" ht="11.25">
      <c r="B155" s="201"/>
      <c r="C155" s="202"/>
      <c r="D155" s="185" t="s">
        <v>192</v>
      </c>
      <c r="E155" s="203" t="s">
        <v>1</v>
      </c>
      <c r="F155" s="204" t="s">
        <v>776</v>
      </c>
      <c r="G155" s="202"/>
      <c r="H155" s="205">
        <v>6.12</v>
      </c>
      <c r="I155" s="202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85</v>
      </c>
      <c r="AV155" s="13" t="s">
        <v>85</v>
      </c>
      <c r="AW155" s="13" t="s">
        <v>32</v>
      </c>
      <c r="AX155" s="13" t="s">
        <v>75</v>
      </c>
      <c r="AY155" s="210" t="s">
        <v>135</v>
      </c>
    </row>
    <row r="156" spans="1:65" s="14" customFormat="1" ht="11.25">
      <c r="B156" s="211"/>
      <c r="C156" s="212"/>
      <c r="D156" s="185" t="s">
        <v>192</v>
      </c>
      <c r="E156" s="213" t="s">
        <v>1</v>
      </c>
      <c r="F156" s="214" t="s">
        <v>195</v>
      </c>
      <c r="G156" s="212"/>
      <c r="H156" s="215">
        <v>6.12</v>
      </c>
      <c r="I156" s="212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192</v>
      </c>
      <c r="AU156" s="220" t="s">
        <v>85</v>
      </c>
      <c r="AV156" s="14" t="s">
        <v>151</v>
      </c>
      <c r="AW156" s="14" t="s">
        <v>32</v>
      </c>
      <c r="AX156" s="14" t="s">
        <v>83</v>
      </c>
      <c r="AY156" s="220" t="s">
        <v>135</v>
      </c>
    </row>
    <row r="157" spans="1:65" s="2" customFormat="1" ht="21.75" customHeight="1">
      <c r="A157" s="30"/>
      <c r="B157" s="31"/>
      <c r="C157" s="173" t="s">
        <v>245</v>
      </c>
      <c r="D157" s="173" t="s">
        <v>136</v>
      </c>
      <c r="E157" s="174" t="s">
        <v>497</v>
      </c>
      <c r="F157" s="175" t="s">
        <v>498</v>
      </c>
      <c r="G157" s="176" t="s">
        <v>189</v>
      </c>
      <c r="H157" s="177">
        <v>247.52</v>
      </c>
      <c r="I157" s="178">
        <v>126.15</v>
      </c>
      <c r="J157" s="178">
        <f>ROUND(I157*H157,2)</f>
        <v>31224.65</v>
      </c>
      <c r="K157" s="175" t="s">
        <v>140</v>
      </c>
      <c r="L157" s="35"/>
      <c r="M157" s="179" t="s">
        <v>1</v>
      </c>
      <c r="N157" s="180" t="s">
        <v>40</v>
      </c>
      <c r="O157" s="181">
        <v>0.23599999999999999</v>
      </c>
      <c r="P157" s="181">
        <f>O157*H157</f>
        <v>58.414720000000003</v>
      </c>
      <c r="Q157" s="181">
        <v>8.3850999999999999E-4</v>
      </c>
      <c r="R157" s="181">
        <f>Q157*H157</f>
        <v>0.2075479952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31224.65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31224.65</v>
      </c>
      <c r="BL157" s="16" t="s">
        <v>151</v>
      </c>
      <c r="BM157" s="183" t="s">
        <v>499</v>
      </c>
    </row>
    <row r="158" spans="1:65" s="2" customFormat="1" ht="19.5">
      <c r="A158" s="30"/>
      <c r="B158" s="31"/>
      <c r="C158" s="32"/>
      <c r="D158" s="185" t="s">
        <v>143</v>
      </c>
      <c r="E158" s="32"/>
      <c r="F158" s="186" t="s">
        <v>500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777</v>
      </c>
      <c r="G159" s="202"/>
      <c r="H159" s="205">
        <v>247.52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24.2" customHeight="1">
      <c r="A160" s="30"/>
      <c r="B160" s="31"/>
      <c r="C160" s="173" t="s">
        <v>250</v>
      </c>
      <c r="D160" s="173" t="s">
        <v>136</v>
      </c>
      <c r="E160" s="174" t="s">
        <v>502</v>
      </c>
      <c r="F160" s="175" t="s">
        <v>503</v>
      </c>
      <c r="G160" s="176" t="s">
        <v>189</v>
      </c>
      <c r="H160" s="177">
        <v>247.52</v>
      </c>
      <c r="I160" s="178">
        <v>75.56</v>
      </c>
      <c r="J160" s="178">
        <f>ROUND(I160*H160,2)</f>
        <v>18702.61</v>
      </c>
      <c r="K160" s="175" t="s">
        <v>140</v>
      </c>
      <c r="L160" s="35"/>
      <c r="M160" s="179" t="s">
        <v>1</v>
      </c>
      <c r="N160" s="180" t="s">
        <v>40</v>
      </c>
      <c r="O160" s="181">
        <v>0.216</v>
      </c>
      <c r="P160" s="181">
        <f>O160*H160</f>
        <v>53.464320000000001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18702.61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18702.61</v>
      </c>
      <c r="BL160" s="16" t="s">
        <v>151</v>
      </c>
      <c r="BM160" s="183" t="s">
        <v>504</v>
      </c>
    </row>
    <row r="161" spans="1:65" s="2" customFormat="1" ht="29.25">
      <c r="A161" s="30"/>
      <c r="B161" s="31"/>
      <c r="C161" s="32"/>
      <c r="D161" s="185" t="s">
        <v>143</v>
      </c>
      <c r="E161" s="32"/>
      <c r="F161" s="186" t="s">
        <v>505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777</v>
      </c>
      <c r="G162" s="202"/>
      <c r="H162" s="205">
        <v>247.52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240</v>
      </c>
      <c r="F163" s="175" t="s">
        <v>241</v>
      </c>
      <c r="G163" s="176" t="s">
        <v>218</v>
      </c>
      <c r="H163" s="177">
        <v>171.22399999999999</v>
      </c>
      <c r="I163" s="178">
        <v>78.599999999999994</v>
      </c>
      <c r="J163" s="178">
        <f>ROUND(I163*H163,2)</f>
        <v>13458.21</v>
      </c>
      <c r="K163" s="175" t="s">
        <v>219</v>
      </c>
      <c r="L163" s="35"/>
      <c r="M163" s="179" t="s">
        <v>1</v>
      </c>
      <c r="N163" s="180" t="s">
        <v>40</v>
      </c>
      <c r="O163" s="181">
        <v>0.34499999999999997</v>
      </c>
      <c r="P163" s="181">
        <f>O163*H163</f>
        <v>59.072279999999992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13458.21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13458.21</v>
      </c>
      <c r="BL163" s="16" t="s">
        <v>151</v>
      </c>
      <c r="BM163" s="183" t="s">
        <v>506</v>
      </c>
    </row>
    <row r="164" spans="1:65" s="2" customFormat="1" ht="29.25">
      <c r="A164" s="30"/>
      <c r="B164" s="31"/>
      <c r="C164" s="32"/>
      <c r="D164" s="185" t="s">
        <v>143</v>
      </c>
      <c r="E164" s="32"/>
      <c r="F164" s="186" t="s">
        <v>507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778</v>
      </c>
      <c r="G165" s="202"/>
      <c r="H165" s="205">
        <v>171.22399999999999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83</v>
      </c>
      <c r="AY165" s="210" t="s">
        <v>135</v>
      </c>
    </row>
    <row r="166" spans="1:65" s="2" customFormat="1" ht="24.2" customHeight="1">
      <c r="A166" s="30"/>
      <c r="B166" s="31"/>
      <c r="C166" s="173" t="s">
        <v>261</v>
      </c>
      <c r="D166" s="173" t="s">
        <v>136</v>
      </c>
      <c r="E166" s="174" t="s">
        <v>509</v>
      </c>
      <c r="F166" s="175" t="s">
        <v>510</v>
      </c>
      <c r="G166" s="176" t="s">
        <v>218</v>
      </c>
      <c r="H166" s="177">
        <v>171.22399999999999</v>
      </c>
      <c r="I166" s="178">
        <v>250</v>
      </c>
      <c r="J166" s="178">
        <f>ROUND(I166*H166,2)</f>
        <v>42806</v>
      </c>
      <c r="K166" s="175" t="s">
        <v>219</v>
      </c>
      <c r="L166" s="35"/>
      <c r="M166" s="179" t="s">
        <v>1</v>
      </c>
      <c r="N166" s="180" t="s">
        <v>40</v>
      </c>
      <c r="O166" s="181">
        <v>8.3000000000000004E-2</v>
      </c>
      <c r="P166" s="181">
        <f>O166*H166</f>
        <v>14.211592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3" t="s">
        <v>151</v>
      </c>
      <c r="AT166" s="183" t="s">
        <v>136</v>
      </c>
      <c r="AU166" s="183" t="s">
        <v>85</v>
      </c>
      <c r="AY166" s="16" t="s">
        <v>135</v>
      </c>
      <c r="BE166" s="184">
        <f>IF(N166="základní",J166,0)</f>
        <v>42806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83</v>
      </c>
      <c r="BK166" s="184">
        <f>ROUND(I166*H166,2)</f>
        <v>42806</v>
      </c>
      <c r="BL166" s="16" t="s">
        <v>151</v>
      </c>
      <c r="BM166" s="183" t="s">
        <v>511</v>
      </c>
    </row>
    <row r="167" spans="1:65" s="2" customFormat="1" ht="39">
      <c r="A167" s="30"/>
      <c r="B167" s="31"/>
      <c r="C167" s="32"/>
      <c r="D167" s="185" t="s">
        <v>143</v>
      </c>
      <c r="E167" s="32"/>
      <c r="F167" s="186" t="s">
        <v>512</v>
      </c>
      <c r="G167" s="32"/>
      <c r="H167" s="32"/>
      <c r="I167" s="32"/>
      <c r="J167" s="32"/>
      <c r="K167" s="32"/>
      <c r="L167" s="35"/>
      <c r="M167" s="187"/>
      <c r="N167" s="188"/>
      <c r="O167" s="67"/>
      <c r="P167" s="67"/>
      <c r="Q167" s="67"/>
      <c r="R167" s="67"/>
      <c r="S167" s="67"/>
      <c r="T167" s="68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6" t="s">
        <v>143</v>
      </c>
      <c r="AU167" s="16" t="s">
        <v>85</v>
      </c>
    </row>
    <row r="168" spans="1:65" s="13" customFormat="1" ht="11.25">
      <c r="B168" s="201"/>
      <c r="C168" s="202"/>
      <c r="D168" s="185" t="s">
        <v>192</v>
      </c>
      <c r="E168" s="203" t="s">
        <v>1</v>
      </c>
      <c r="F168" s="204" t="s">
        <v>779</v>
      </c>
      <c r="G168" s="202"/>
      <c r="H168" s="205">
        <v>171.22399999999999</v>
      </c>
      <c r="I168" s="202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85</v>
      </c>
      <c r="AV168" s="13" t="s">
        <v>85</v>
      </c>
      <c r="AW168" s="13" t="s">
        <v>32</v>
      </c>
      <c r="AX168" s="13" t="s">
        <v>83</v>
      </c>
      <c r="AY168" s="210" t="s">
        <v>135</v>
      </c>
    </row>
    <row r="169" spans="1:65" s="2" customFormat="1" ht="33" customHeight="1">
      <c r="A169" s="30"/>
      <c r="B169" s="31"/>
      <c r="C169" s="173" t="s">
        <v>8</v>
      </c>
      <c r="D169" s="173" t="s">
        <v>136</v>
      </c>
      <c r="E169" s="174" t="s">
        <v>514</v>
      </c>
      <c r="F169" s="175" t="s">
        <v>515</v>
      </c>
      <c r="G169" s="176" t="s">
        <v>218</v>
      </c>
      <c r="H169" s="177">
        <v>1712.24</v>
      </c>
      <c r="I169" s="178">
        <v>18.899999999999999</v>
      </c>
      <c r="J169" s="178">
        <f>ROUND(I169*H169,2)</f>
        <v>32361.34</v>
      </c>
      <c r="K169" s="175" t="s">
        <v>219</v>
      </c>
      <c r="L169" s="35"/>
      <c r="M169" s="179" t="s">
        <v>1</v>
      </c>
      <c r="N169" s="180" t="s">
        <v>40</v>
      </c>
      <c r="O169" s="181">
        <v>4.0000000000000001E-3</v>
      </c>
      <c r="P169" s="181">
        <f>O169*H169</f>
        <v>6.8489599999999999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3" t="s">
        <v>151</v>
      </c>
      <c r="AT169" s="183" t="s">
        <v>136</v>
      </c>
      <c r="AU169" s="183" t="s">
        <v>85</v>
      </c>
      <c r="AY169" s="16" t="s">
        <v>135</v>
      </c>
      <c r="BE169" s="184">
        <f>IF(N169="základní",J169,0)</f>
        <v>32361.34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83</v>
      </c>
      <c r="BK169" s="184">
        <f>ROUND(I169*H169,2)</f>
        <v>32361.34</v>
      </c>
      <c r="BL169" s="16" t="s">
        <v>151</v>
      </c>
      <c r="BM169" s="183" t="s">
        <v>516</v>
      </c>
    </row>
    <row r="170" spans="1:65" s="2" customFormat="1" ht="39">
      <c r="A170" s="30"/>
      <c r="B170" s="31"/>
      <c r="C170" s="32"/>
      <c r="D170" s="185" t="s">
        <v>143</v>
      </c>
      <c r="E170" s="32"/>
      <c r="F170" s="186" t="s">
        <v>517</v>
      </c>
      <c r="G170" s="32"/>
      <c r="H170" s="32"/>
      <c r="I170" s="32"/>
      <c r="J170" s="32"/>
      <c r="K170" s="32"/>
      <c r="L170" s="35"/>
      <c r="M170" s="187"/>
      <c r="N170" s="188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6" t="s">
        <v>143</v>
      </c>
      <c r="AU170" s="16" t="s">
        <v>85</v>
      </c>
    </row>
    <row r="171" spans="1:65" s="13" customFormat="1" ht="11.25">
      <c r="B171" s="201"/>
      <c r="C171" s="202"/>
      <c r="D171" s="185" t="s">
        <v>192</v>
      </c>
      <c r="E171" s="203" t="s">
        <v>1</v>
      </c>
      <c r="F171" s="204" t="s">
        <v>780</v>
      </c>
      <c r="G171" s="202"/>
      <c r="H171" s="205">
        <v>1712.24</v>
      </c>
      <c r="I171" s="202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85</v>
      </c>
      <c r="AV171" s="13" t="s">
        <v>85</v>
      </c>
      <c r="AW171" s="13" t="s">
        <v>32</v>
      </c>
      <c r="AX171" s="13" t="s">
        <v>83</v>
      </c>
      <c r="AY171" s="210" t="s">
        <v>135</v>
      </c>
    </row>
    <row r="172" spans="1:65" s="2" customFormat="1" ht="16.5" customHeight="1">
      <c r="A172" s="30"/>
      <c r="B172" s="31"/>
      <c r="C172" s="173" t="s">
        <v>271</v>
      </c>
      <c r="D172" s="173" t="s">
        <v>136</v>
      </c>
      <c r="E172" s="174" t="s">
        <v>257</v>
      </c>
      <c r="F172" s="175" t="s">
        <v>258</v>
      </c>
      <c r="G172" s="176" t="s">
        <v>218</v>
      </c>
      <c r="H172" s="177">
        <v>171.22399999999999</v>
      </c>
      <c r="I172" s="178">
        <v>19.88</v>
      </c>
      <c r="J172" s="178">
        <f>ROUND(I172*H172,2)</f>
        <v>3403.93</v>
      </c>
      <c r="K172" s="175" t="s">
        <v>140</v>
      </c>
      <c r="L172" s="35"/>
      <c r="M172" s="179" t="s">
        <v>1</v>
      </c>
      <c r="N172" s="180" t="s">
        <v>40</v>
      </c>
      <c r="O172" s="181">
        <v>8.9999999999999993E-3</v>
      </c>
      <c r="P172" s="181">
        <f>O172*H172</f>
        <v>1.5410159999999997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3" t="s">
        <v>151</v>
      </c>
      <c r="AT172" s="183" t="s">
        <v>136</v>
      </c>
      <c r="AU172" s="183" t="s">
        <v>85</v>
      </c>
      <c r="AY172" s="16" t="s">
        <v>135</v>
      </c>
      <c r="BE172" s="184">
        <f>IF(N172="základní",J172,0)</f>
        <v>3403.93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6" t="s">
        <v>83</v>
      </c>
      <c r="BK172" s="184">
        <f>ROUND(I172*H172,2)</f>
        <v>3403.93</v>
      </c>
      <c r="BL172" s="16" t="s">
        <v>151</v>
      </c>
      <c r="BM172" s="183" t="s">
        <v>519</v>
      </c>
    </row>
    <row r="173" spans="1:65" s="2" customFormat="1" ht="19.5">
      <c r="A173" s="30"/>
      <c r="B173" s="31"/>
      <c r="C173" s="32"/>
      <c r="D173" s="185" t="s">
        <v>143</v>
      </c>
      <c r="E173" s="32"/>
      <c r="F173" s="186" t="s">
        <v>260</v>
      </c>
      <c r="G173" s="32"/>
      <c r="H173" s="32"/>
      <c r="I173" s="32"/>
      <c r="J173" s="32"/>
      <c r="K173" s="32"/>
      <c r="L173" s="35"/>
      <c r="M173" s="187"/>
      <c r="N173" s="188"/>
      <c r="O173" s="67"/>
      <c r="P173" s="67"/>
      <c r="Q173" s="67"/>
      <c r="R173" s="67"/>
      <c r="S173" s="67"/>
      <c r="T173" s="68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6" t="s">
        <v>143</v>
      </c>
      <c r="AU173" s="16" t="s">
        <v>85</v>
      </c>
    </row>
    <row r="174" spans="1:65" s="13" customFormat="1" ht="11.25">
      <c r="B174" s="201"/>
      <c r="C174" s="202"/>
      <c r="D174" s="185" t="s">
        <v>192</v>
      </c>
      <c r="E174" s="203" t="s">
        <v>1</v>
      </c>
      <c r="F174" s="204" t="s">
        <v>779</v>
      </c>
      <c r="G174" s="202"/>
      <c r="H174" s="205">
        <v>171.22399999999999</v>
      </c>
      <c r="I174" s="202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85</v>
      </c>
      <c r="AV174" s="13" t="s">
        <v>85</v>
      </c>
      <c r="AW174" s="13" t="s">
        <v>32</v>
      </c>
      <c r="AX174" s="13" t="s">
        <v>83</v>
      </c>
      <c r="AY174" s="210" t="s">
        <v>135</v>
      </c>
    </row>
    <row r="175" spans="1:65" s="2" customFormat="1" ht="24.2" customHeight="1">
      <c r="A175" s="30"/>
      <c r="B175" s="31"/>
      <c r="C175" s="173" t="s">
        <v>277</v>
      </c>
      <c r="D175" s="173" t="s">
        <v>136</v>
      </c>
      <c r="E175" s="174" t="s">
        <v>520</v>
      </c>
      <c r="F175" s="175" t="s">
        <v>521</v>
      </c>
      <c r="G175" s="176" t="s">
        <v>421</v>
      </c>
      <c r="H175" s="177">
        <v>308.20299999999997</v>
      </c>
      <c r="I175" s="178">
        <v>650</v>
      </c>
      <c r="J175" s="178">
        <f>ROUND(I175*H175,2)</f>
        <v>200331.95</v>
      </c>
      <c r="K175" s="175" t="s">
        <v>219</v>
      </c>
      <c r="L175" s="35"/>
      <c r="M175" s="179" t="s">
        <v>1</v>
      </c>
      <c r="N175" s="180" t="s">
        <v>40</v>
      </c>
      <c r="O175" s="181">
        <v>0</v>
      </c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3" t="s">
        <v>151</v>
      </c>
      <c r="AT175" s="183" t="s">
        <v>136</v>
      </c>
      <c r="AU175" s="183" t="s">
        <v>85</v>
      </c>
      <c r="AY175" s="16" t="s">
        <v>135</v>
      </c>
      <c r="BE175" s="184">
        <f>IF(N175="základní",J175,0)</f>
        <v>200331.95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83</v>
      </c>
      <c r="BK175" s="184">
        <f>ROUND(I175*H175,2)</f>
        <v>200331.95</v>
      </c>
      <c r="BL175" s="16" t="s">
        <v>151</v>
      </c>
      <c r="BM175" s="183" t="s">
        <v>781</v>
      </c>
    </row>
    <row r="176" spans="1:65" s="2" customFormat="1" ht="19.5">
      <c r="A176" s="30"/>
      <c r="B176" s="31"/>
      <c r="C176" s="32"/>
      <c r="D176" s="185" t="s">
        <v>143</v>
      </c>
      <c r="E176" s="32"/>
      <c r="F176" s="186" t="s">
        <v>523</v>
      </c>
      <c r="G176" s="32"/>
      <c r="H176" s="32"/>
      <c r="I176" s="32"/>
      <c r="J176" s="32"/>
      <c r="K176" s="32"/>
      <c r="L176" s="35"/>
      <c r="M176" s="187"/>
      <c r="N176" s="188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6" t="s">
        <v>143</v>
      </c>
      <c r="AU176" s="16" t="s">
        <v>85</v>
      </c>
    </row>
    <row r="177" spans="1:65" s="13" customFormat="1" ht="11.25">
      <c r="B177" s="201"/>
      <c r="C177" s="202"/>
      <c r="D177" s="185" t="s">
        <v>192</v>
      </c>
      <c r="E177" s="203" t="s">
        <v>1</v>
      </c>
      <c r="F177" s="204" t="s">
        <v>782</v>
      </c>
      <c r="G177" s="202"/>
      <c r="H177" s="205">
        <v>308.20299999999997</v>
      </c>
      <c r="I177" s="202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85</v>
      </c>
      <c r="AV177" s="13" t="s">
        <v>85</v>
      </c>
      <c r="AW177" s="13" t="s">
        <v>32</v>
      </c>
      <c r="AX177" s="13" t="s">
        <v>83</v>
      </c>
      <c r="AY177" s="210" t="s">
        <v>135</v>
      </c>
    </row>
    <row r="178" spans="1:65" s="2" customFormat="1" ht="24.2" customHeight="1">
      <c r="A178" s="30"/>
      <c r="B178" s="31"/>
      <c r="C178" s="173" t="s">
        <v>283</v>
      </c>
      <c r="D178" s="173" t="s">
        <v>136</v>
      </c>
      <c r="E178" s="174" t="s">
        <v>525</v>
      </c>
      <c r="F178" s="175" t="s">
        <v>526</v>
      </c>
      <c r="G178" s="176" t="s">
        <v>218</v>
      </c>
      <c r="H178" s="177">
        <v>36.808999999999997</v>
      </c>
      <c r="I178" s="178">
        <v>211.04</v>
      </c>
      <c r="J178" s="178">
        <f>ROUND(I178*H178,2)</f>
        <v>7768.17</v>
      </c>
      <c r="K178" s="175" t="s">
        <v>140</v>
      </c>
      <c r="L178" s="35"/>
      <c r="M178" s="179" t="s">
        <v>1</v>
      </c>
      <c r="N178" s="180" t="s">
        <v>40</v>
      </c>
      <c r="O178" s="181">
        <v>0.435</v>
      </c>
      <c r="P178" s="181">
        <f>O178*H178</f>
        <v>16.011914999999998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3" t="s">
        <v>151</v>
      </c>
      <c r="AT178" s="183" t="s">
        <v>136</v>
      </c>
      <c r="AU178" s="183" t="s">
        <v>85</v>
      </c>
      <c r="AY178" s="16" t="s">
        <v>135</v>
      </c>
      <c r="BE178" s="184">
        <f>IF(N178="základní",J178,0)</f>
        <v>7768.17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83</v>
      </c>
      <c r="BK178" s="184">
        <f>ROUND(I178*H178,2)</f>
        <v>7768.17</v>
      </c>
      <c r="BL178" s="16" t="s">
        <v>151</v>
      </c>
      <c r="BM178" s="183" t="s">
        <v>527</v>
      </c>
    </row>
    <row r="179" spans="1:65" s="2" customFormat="1" ht="39">
      <c r="A179" s="30"/>
      <c r="B179" s="31"/>
      <c r="C179" s="32"/>
      <c r="D179" s="185" t="s">
        <v>143</v>
      </c>
      <c r="E179" s="32"/>
      <c r="F179" s="186" t="s">
        <v>528</v>
      </c>
      <c r="G179" s="32"/>
      <c r="H179" s="32"/>
      <c r="I179" s="32"/>
      <c r="J179" s="32"/>
      <c r="K179" s="32"/>
      <c r="L179" s="35"/>
      <c r="M179" s="187"/>
      <c r="N179" s="188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6" t="s">
        <v>143</v>
      </c>
      <c r="AU179" s="16" t="s">
        <v>85</v>
      </c>
    </row>
    <row r="180" spans="1:65" s="13" customFormat="1" ht="11.25">
      <c r="B180" s="201"/>
      <c r="C180" s="202"/>
      <c r="D180" s="185" t="s">
        <v>192</v>
      </c>
      <c r="E180" s="203" t="s">
        <v>1</v>
      </c>
      <c r="F180" s="204" t="s">
        <v>783</v>
      </c>
      <c r="G180" s="202"/>
      <c r="H180" s="205">
        <v>26.207999999999998</v>
      </c>
      <c r="I180" s="202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85</v>
      </c>
      <c r="AV180" s="13" t="s">
        <v>85</v>
      </c>
      <c r="AW180" s="13" t="s">
        <v>32</v>
      </c>
      <c r="AX180" s="13" t="s">
        <v>75</v>
      </c>
      <c r="AY180" s="210" t="s">
        <v>135</v>
      </c>
    </row>
    <row r="181" spans="1:65" s="13" customFormat="1" ht="11.25">
      <c r="B181" s="201"/>
      <c r="C181" s="202"/>
      <c r="D181" s="185" t="s">
        <v>192</v>
      </c>
      <c r="E181" s="203" t="s">
        <v>1</v>
      </c>
      <c r="F181" s="204" t="s">
        <v>784</v>
      </c>
      <c r="G181" s="202"/>
      <c r="H181" s="205">
        <v>-0.57099999999999995</v>
      </c>
      <c r="I181" s="202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192</v>
      </c>
      <c r="AU181" s="210" t="s">
        <v>85</v>
      </c>
      <c r="AV181" s="13" t="s">
        <v>85</v>
      </c>
      <c r="AW181" s="13" t="s">
        <v>32</v>
      </c>
      <c r="AX181" s="13" t="s">
        <v>75</v>
      </c>
      <c r="AY181" s="210" t="s">
        <v>135</v>
      </c>
    </row>
    <row r="182" spans="1:65" s="13" customFormat="1" ht="11.25">
      <c r="B182" s="201"/>
      <c r="C182" s="202"/>
      <c r="D182" s="185" t="s">
        <v>192</v>
      </c>
      <c r="E182" s="203" t="s">
        <v>1</v>
      </c>
      <c r="F182" s="204" t="s">
        <v>785</v>
      </c>
      <c r="G182" s="202"/>
      <c r="H182" s="205">
        <v>11.2</v>
      </c>
      <c r="I182" s="202"/>
      <c r="J182" s="202"/>
      <c r="K182" s="202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192</v>
      </c>
      <c r="AU182" s="210" t="s">
        <v>85</v>
      </c>
      <c r="AV182" s="13" t="s">
        <v>85</v>
      </c>
      <c r="AW182" s="13" t="s">
        <v>32</v>
      </c>
      <c r="AX182" s="13" t="s">
        <v>75</v>
      </c>
      <c r="AY182" s="210" t="s">
        <v>135</v>
      </c>
    </row>
    <row r="183" spans="1:65" s="13" customFormat="1" ht="11.25">
      <c r="B183" s="201"/>
      <c r="C183" s="202"/>
      <c r="D183" s="185" t="s">
        <v>192</v>
      </c>
      <c r="E183" s="203" t="s">
        <v>1</v>
      </c>
      <c r="F183" s="204" t="s">
        <v>786</v>
      </c>
      <c r="G183" s="202"/>
      <c r="H183" s="205">
        <v>-2.8000000000000001E-2</v>
      </c>
      <c r="I183" s="202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192</v>
      </c>
      <c r="AU183" s="210" t="s">
        <v>85</v>
      </c>
      <c r="AV183" s="13" t="s">
        <v>85</v>
      </c>
      <c r="AW183" s="13" t="s">
        <v>32</v>
      </c>
      <c r="AX183" s="13" t="s">
        <v>75</v>
      </c>
      <c r="AY183" s="210" t="s">
        <v>135</v>
      </c>
    </row>
    <row r="184" spans="1:65" s="14" customFormat="1" ht="11.25">
      <c r="B184" s="211"/>
      <c r="C184" s="212"/>
      <c r="D184" s="185" t="s">
        <v>192</v>
      </c>
      <c r="E184" s="213" t="s">
        <v>1</v>
      </c>
      <c r="F184" s="214" t="s">
        <v>195</v>
      </c>
      <c r="G184" s="212"/>
      <c r="H184" s="215">
        <v>36.808999999999997</v>
      </c>
      <c r="I184" s="212"/>
      <c r="J184" s="212"/>
      <c r="K184" s="212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192</v>
      </c>
      <c r="AU184" s="220" t="s">
        <v>85</v>
      </c>
      <c r="AV184" s="14" t="s">
        <v>151</v>
      </c>
      <c r="AW184" s="14" t="s">
        <v>32</v>
      </c>
      <c r="AX184" s="14" t="s">
        <v>83</v>
      </c>
      <c r="AY184" s="220" t="s">
        <v>135</v>
      </c>
    </row>
    <row r="185" spans="1:65" s="2" customFormat="1" ht="24.2" customHeight="1">
      <c r="A185" s="30"/>
      <c r="B185" s="31"/>
      <c r="C185" s="173" t="s">
        <v>289</v>
      </c>
      <c r="D185" s="173" t="s">
        <v>136</v>
      </c>
      <c r="E185" s="174" t="s">
        <v>531</v>
      </c>
      <c r="F185" s="175" t="s">
        <v>532</v>
      </c>
      <c r="G185" s="176" t="s">
        <v>218</v>
      </c>
      <c r="H185" s="177">
        <v>9.202</v>
      </c>
      <c r="I185" s="178">
        <v>267.17</v>
      </c>
      <c r="J185" s="178">
        <f>ROUND(I185*H185,2)</f>
        <v>2458.5</v>
      </c>
      <c r="K185" s="175" t="s">
        <v>140</v>
      </c>
      <c r="L185" s="35"/>
      <c r="M185" s="179" t="s">
        <v>1</v>
      </c>
      <c r="N185" s="180" t="s">
        <v>40</v>
      </c>
      <c r="O185" s="181">
        <v>0.85199999999999998</v>
      </c>
      <c r="P185" s="181">
        <f>O185*H185</f>
        <v>7.8401040000000002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3" t="s">
        <v>151</v>
      </c>
      <c r="AT185" s="183" t="s">
        <v>136</v>
      </c>
      <c r="AU185" s="183" t="s">
        <v>85</v>
      </c>
      <c r="AY185" s="16" t="s">
        <v>135</v>
      </c>
      <c r="BE185" s="184">
        <f>IF(N185="základní",J185,0)</f>
        <v>2458.5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83</v>
      </c>
      <c r="BK185" s="184">
        <f>ROUND(I185*H185,2)</f>
        <v>2458.5</v>
      </c>
      <c r="BL185" s="16" t="s">
        <v>151</v>
      </c>
      <c r="BM185" s="183" t="s">
        <v>533</v>
      </c>
    </row>
    <row r="186" spans="1:65" s="2" customFormat="1" ht="39">
      <c r="A186" s="30"/>
      <c r="B186" s="31"/>
      <c r="C186" s="32"/>
      <c r="D186" s="185" t="s">
        <v>143</v>
      </c>
      <c r="E186" s="32"/>
      <c r="F186" s="186" t="s">
        <v>534</v>
      </c>
      <c r="G186" s="32"/>
      <c r="H186" s="32"/>
      <c r="I186" s="32"/>
      <c r="J186" s="32"/>
      <c r="K186" s="32"/>
      <c r="L186" s="35"/>
      <c r="M186" s="187"/>
      <c r="N186" s="188"/>
      <c r="O186" s="67"/>
      <c r="P186" s="67"/>
      <c r="Q186" s="67"/>
      <c r="R186" s="67"/>
      <c r="S186" s="67"/>
      <c r="T186" s="68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6" t="s">
        <v>143</v>
      </c>
      <c r="AU186" s="16" t="s">
        <v>85</v>
      </c>
    </row>
    <row r="187" spans="1:65" s="13" customFormat="1" ht="11.25">
      <c r="B187" s="201"/>
      <c r="C187" s="202"/>
      <c r="D187" s="185" t="s">
        <v>192</v>
      </c>
      <c r="E187" s="203" t="s">
        <v>1</v>
      </c>
      <c r="F187" s="204" t="s">
        <v>787</v>
      </c>
      <c r="G187" s="202"/>
      <c r="H187" s="205">
        <v>6.5519999999999996</v>
      </c>
      <c r="I187" s="202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192</v>
      </c>
      <c r="AU187" s="210" t="s">
        <v>85</v>
      </c>
      <c r="AV187" s="13" t="s">
        <v>85</v>
      </c>
      <c r="AW187" s="13" t="s">
        <v>32</v>
      </c>
      <c r="AX187" s="13" t="s">
        <v>75</v>
      </c>
      <c r="AY187" s="210" t="s">
        <v>135</v>
      </c>
    </row>
    <row r="188" spans="1:65" s="13" customFormat="1" ht="11.25">
      <c r="B188" s="201"/>
      <c r="C188" s="202"/>
      <c r="D188" s="185" t="s">
        <v>192</v>
      </c>
      <c r="E188" s="203" t="s">
        <v>1</v>
      </c>
      <c r="F188" s="204" t="s">
        <v>788</v>
      </c>
      <c r="G188" s="202"/>
      <c r="H188" s="205">
        <v>-0.14299999999999999</v>
      </c>
      <c r="I188" s="202"/>
      <c r="J188" s="202"/>
      <c r="K188" s="202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192</v>
      </c>
      <c r="AU188" s="210" t="s">
        <v>85</v>
      </c>
      <c r="AV188" s="13" t="s">
        <v>85</v>
      </c>
      <c r="AW188" s="13" t="s">
        <v>32</v>
      </c>
      <c r="AX188" s="13" t="s">
        <v>75</v>
      </c>
      <c r="AY188" s="210" t="s">
        <v>135</v>
      </c>
    </row>
    <row r="189" spans="1:65" s="13" customFormat="1" ht="11.25">
      <c r="B189" s="201"/>
      <c r="C189" s="202"/>
      <c r="D189" s="185" t="s">
        <v>192</v>
      </c>
      <c r="E189" s="203" t="s">
        <v>1</v>
      </c>
      <c r="F189" s="204" t="s">
        <v>789</v>
      </c>
      <c r="G189" s="202"/>
      <c r="H189" s="205">
        <v>2.8</v>
      </c>
      <c r="I189" s="202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192</v>
      </c>
      <c r="AU189" s="210" t="s">
        <v>85</v>
      </c>
      <c r="AV189" s="13" t="s">
        <v>85</v>
      </c>
      <c r="AW189" s="13" t="s">
        <v>32</v>
      </c>
      <c r="AX189" s="13" t="s">
        <v>75</v>
      </c>
      <c r="AY189" s="210" t="s">
        <v>135</v>
      </c>
    </row>
    <row r="190" spans="1:65" s="13" customFormat="1" ht="11.25">
      <c r="B190" s="201"/>
      <c r="C190" s="202"/>
      <c r="D190" s="185" t="s">
        <v>192</v>
      </c>
      <c r="E190" s="203" t="s">
        <v>1</v>
      </c>
      <c r="F190" s="204" t="s">
        <v>790</v>
      </c>
      <c r="G190" s="202"/>
      <c r="H190" s="205">
        <v>-7.0000000000000001E-3</v>
      </c>
      <c r="I190" s="202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192</v>
      </c>
      <c r="AU190" s="210" t="s">
        <v>85</v>
      </c>
      <c r="AV190" s="13" t="s">
        <v>85</v>
      </c>
      <c r="AW190" s="13" t="s">
        <v>32</v>
      </c>
      <c r="AX190" s="13" t="s">
        <v>75</v>
      </c>
      <c r="AY190" s="210" t="s">
        <v>135</v>
      </c>
    </row>
    <row r="191" spans="1:65" s="14" customFormat="1" ht="11.25">
      <c r="B191" s="211"/>
      <c r="C191" s="212"/>
      <c r="D191" s="185" t="s">
        <v>192</v>
      </c>
      <c r="E191" s="213" t="s">
        <v>1</v>
      </c>
      <c r="F191" s="214" t="s">
        <v>195</v>
      </c>
      <c r="G191" s="212"/>
      <c r="H191" s="215">
        <v>9.202</v>
      </c>
      <c r="I191" s="212"/>
      <c r="J191" s="212"/>
      <c r="K191" s="212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192</v>
      </c>
      <c r="AU191" s="220" t="s">
        <v>85</v>
      </c>
      <c r="AV191" s="14" t="s">
        <v>151</v>
      </c>
      <c r="AW191" s="14" t="s">
        <v>32</v>
      </c>
      <c r="AX191" s="14" t="s">
        <v>83</v>
      </c>
      <c r="AY191" s="220" t="s">
        <v>135</v>
      </c>
    </row>
    <row r="192" spans="1:65" s="2" customFormat="1" ht="16.5" customHeight="1">
      <c r="A192" s="30"/>
      <c r="B192" s="31"/>
      <c r="C192" s="221" t="s">
        <v>294</v>
      </c>
      <c r="D192" s="221" t="s">
        <v>295</v>
      </c>
      <c r="E192" s="222" t="s">
        <v>537</v>
      </c>
      <c r="F192" s="223" t="s">
        <v>538</v>
      </c>
      <c r="G192" s="224" t="s">
        <v>421</v>
      </c>
      <c r="H192" s="225">
        <v>73.617999999999995</v>
      </c>
      <c r="I192" s="226">
        <v>219</v>
      </c>
      <c r="J192" s="226">
        <f>ROUND(I192*H192,2)</f>
        <v>16122.34</v>
      </c>
      <c r="K192" s="223" t="s">
        <v>219</v>
      </c>
      <c r="L192" s="227"/>
      <c r="M192" s="228" t="s">
        <v>1</v>
      </c>
      <c r="N192" s="229" t="s">
        <v>40</v>
      </c>
      <c r="O192" s="181">
        <v>0</v>
      </c>
      <c r="P192" s="181">
        <f>O192*H192</f>
        <v>0</v>
      </c>
      <c r="Q192" s="181">
        <v>1</v>
      </c>
      <c r="R192" s="181">
        <f>Q192*H192</f>
        <v>73.617999999999995</v>
      </c>
      <c r="S192" s="181">
        <v>0</v>
      </c>
      <c r="T192" s="182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3" t="s">
        <v>166</v>
      </c>
      <c r="AT192" s="183" t="s">
        <v>295</v>
      </c>
      <c r="AU192" s="183" t="s">
        <v>85</v>
      </c>
      <c r="AY192" s="16" t="s">
        <v>135</v>
      </c>
      <c r="BE192" s="184">
        <f>IF(N192="základní",J192,0)</f>
        <v>16122.34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" t="s">
        <v>83</v>
      </c>
      <c r="BK192" s="184">
        <f>ROUND(I192*H192,2)</f>
        <v>16122.34</v>
      </c>
      <c r="BL192" s="16" t="s">
        <v>151</v>
      </c>
      <c r="BM192" s="183" t="s">
        <v>539</v>
      </c>
    </row>
    <row r="193" spans="1:65" s="2" customFormat="1" ht="29.25">
      <c r="A193" s="30"/>
      <c r="B193" s="31"/>
      <c r="C193" s="32"/>
      <c r="D193" s="185" t="s">
        <v>143</v>
      </c>
      <c r="E193" s="32"/>
      <c r="F193" s="186" t="s">
        <v>540</v>
      </c>
      <c r="G193" s="32"/>
      <c r="H193" s="32"/>
      <c r="I193" s="32"/>
      <c r="J193" s="32"/>
      <c r="K193" s="32"/>
      <c r="L193" s="35"/>
      <c r="M193" s="187"/>
      <c r="N193" s="188"/>
      <c r="O193" s="67"/>
      <c r="P193" s="67"/>
      <c r="Q193" s="67"/>
      <c r="R193" s="67"/>
      <c r="S193" s="67"/>
      <c r="T193" s="68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6" t="s">
        <v>143</v>
      </c>
      <c r="AU193" s="16" t="s">
        <v>85</v>
      </c>
    </row>
    <row r="194" spans="1:65" s="13" customFormat="1" ht="11.25">
      <c r="B194" s="201"/>
      <c r="C194" s="202"/>
      <c r="D194" s="185" t="s">
        <v>192</v>
      </c>
      <c r="E194" s="203" t="s">
        <v>1</v>
      </c>
      <c r="F194" s="204" t="s">
        <v>791</v>
      </c>
      <c r="G194" s="202"/>
      <c r="H194" s="205">
        <v>73.617999999999995</v>
      </c>
      <c r="I194" s="202"/>
      <c r="J194" s="202"/>
      <c r="K194" s="202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192</v>
      </c>
      <c r="AU194" s="210" t="s">
        <v>85</v>
      </c>
      <c r="AV194" s="13" t="s">
        <v>85</v>
      </c>
      <c r="AW194" s="13" t="s">
        <v>32</v>
      </c>
      <c r="AX194" s="13" t="s">
        <v>83</v>
      </c>
      <c r="AY194" s="210" t="s">
        <v>135</v>
      </c>
    </row>
    <row r="195" spans="1:65" s="2" customFormat="1" ht="24.2" customHeight="1">
      <c r="A195" s="30"/>
      <c r="B195" s="31"/>
      <c r="C195" s="173" t="s">
        <v>7</v>
      </c>
      <c r="D195" s="173" t="s">
        <v>136</v>
      </c>
      <c r="E195" s="174" t="s">
        <v>262</v>
      </c>
      <c r="F195" s="175" t="s">
        <v>263</v>
      </c>
      <c r="G195" s="176" t="s">
        <v>218</v>
      </c>
      <c r="H195" s="177">
        <v>134.41499999999999</v>
      </c>
      <c r="I195" s="178">
        <v>143.58000000000001</v>
      </c>
      <c r="J195" s="178">
        <f>ROUND(I195*H195,2)</f>
        <v>19299.310000000001</v>
      </c>
      <c r="K195" s="175" t="s">
        <v>140</v>
      </c>
      <c r="L195" s="35"/>
      <c r="M195" s="179" t="s">
        <v>1</v>
      </c>
      <c r="N195" s="180" t="s">
        <v>40</v>
      </c>
      <c r="O195" s="181">
        <v>0.32800000000000001</v>
      </c>
      <c r="P195" s="181">
        <f>O195*H195</f>
        <v>44.088119999999996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3" t="s">
        <v>151</v>
      </c>
      <c r="AT195" s="183" t="s">
        <v>136</v>
      </c>
      <c r="AU195" s="183" t="s">
        <v>85</v>
      </c>
      <c r="AY195" s="16" t="s">
        <v>135</v>
      </c>
      <c r="BE195" s="184">
        <f>IF(N195="základní",J195,0)</f>
        <v>19299.310000000001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83</v>
      </c>
      <c r="BK195" s="184">
        <f>ROUND(I195*H195,2)</f>
        <v>19299.310000000001</v>
      </c>
      <c r="BL195" s="16" t="s">
        <v>151</v>
      </c>
      <c r="BM195" s="183" t="s">
        <v>542</v>
      </c>
    </row>
    <row r="196" spans="1:65" s="2" customFormat="1" ht="29.25">
      <c r="A196" s="30"/>
      <c r="B196" s="31"/>
      <c r="C196" s="32"/>
      <c r="D196" s="185" t="s">
        <v>143</v>
      </c>
      <c r="E196" s="32"/>
      <c r="F196" s="186" t="s">
        <v>265</v>
      </c>
      <c r="G196" s="32"/>
      <c r="H196" s="32"/>
      <c r="I196" s="32"/>
      <c r="J196" s="32"/>
      <c r="K196" s="32"/>
      <c r="L196" s="35"/>
      <c r="M196" s="187"/>
      <c r="N196" s="188"/>
      <c r="O196" s="67"/>
      <c r="P196" s="67"/>
      <c r="Q196" s="67"/>
      <c r="R196" s="67"/>
      <c r="S196" s="67"/>
      <c r="T196" s="68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6" t="s">
        <v>143</v>
      </c>
      <c r="AU196" s="16" t="s">
        <v>85</v>
      </c>
    </row>
    <row r="197" spans="1:65" s="13" customFormat="1" ht="11.25">
      <c r="B197" s="201"/>
      <c r="C197" s="202"/>
      <c r="D197" s="185" t="s">
        <v>192</v>
      </c>
      <c r="E197" s="203" t="s">
        <v>1</v>
      </c>
      <c r="F197" s="204" t="s">
        <v>792</v>
      </c>
      <c r="G197" s="202"/>
      <c r="H197" s="205">
        <v>134.41499999999999</v>
      </c>
      <c r="I197" s="202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192</v>
      </c>
      <c r="AU197" s="210" t="s">
        <v>85</v>
      </c>
      <c r="AV197" s="13" t="s">
        <v>85</v>
      </c>
      <c r="AW197" s="13" t="s">
        <v>32</v>
      </c>
      <c r="AX197" s="13" t="s">
        <v>83</v>
      </c>
      <c r="AY197" s="210" t="s">
        <v>135</v>
      </c>
    </row>
    <row r="198" spans="1:65" s="2" customFormat="1" ht="16.5" customHeight="1">
      <c r="A198" s="30"/>
      <c r="B198" s="31"/>
      <c r="C198" s="221" t="s">
        <v>307</v>
      </c>
      <c r="D198" s="221" t="s">
        <v>295</v>
      </c>
      <c r="E198" s="222" t="s">
        <v>544</v>
      </c>
      <c r="F198" s="223" t="s">
        <v>545</v>
      </c>
      <c r="G198" s="224" t="s">
        <v>421</v>
      </c>
      <c r="H198" s="225">
        <v>268.83</v>
      </c>
      <c r="I198" s="226">
        <v>394</v>
      </c>
      <c r="J198" s="226">
        <f>ROUND(I198*H198,2)</f>
        <v>105919.02</v>
      </c>
      <c r="K198" s="223" t="s">
        <v>253</v>
      </c>
      <c r="L198" s="227"/>
      <c r="M198" s="228" t="s">
        <v>1</v>
      </c>
      <c r="N198" s="229" t="s">
        <v>40</v>
      </c>
      <c r="O198" s="181">
        <v>0</v>
      </c>
      <c r="P198" s="181">
        <f>O198*H198</f>
        <v>0</v>
      </c>
      <c r="Q198" s="181">
        <v>1</v>
      </c>
      <c r="R198" s="181">
        <f>Q198*H198</f>
        <v>268.83</v>
      </c>
      <c r="S198" s="181">
        <v>0</v>
      </c>
      <c r="T198" s="182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83" t="s">
        <v>166</v>
      </c>
      <c r="AT198" s="183" t="s">
        <v>295</v>
      </c>
      <c r="AU198" s="183" t="s">
        <v>85</v>
      </c>
      <c r="AY198" s="16" t="s">
        <v>135</v>
      </c>
      <c r="BE198" s="184">
        <f>IF(N198="základní",J198,0)</f>
        <v>105919.02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83</v>
      </c>
      <c r="BK198" s="184">
        <f>ROUND(I198*H198,2)</f>
        <v>105919.02</v>
      </c>
      <c r="BL198" s="16" t="s">
        <v>151</v>
      </c>
      <c r="BM198" s="183" t="s">
        <v>546</v>
      </c>
    </row>
    <row r="199" spans="1:65" s="2" customFormat="1" ht="11.25">
      <c r="A199" s="30"/>
      <c r="B199" s="31"/>
      <c r="C199" s="32"/>
      <c r="D199" s="185" t="s">
        <v>143</v>
      </c>
      <c r="E199" s="32"/>
      <c r="F199" s="186" t="s">
        <v>545</v>
      </c>
      <c r="G199" s="32"/>
      <c r="H199" s="32"/>
      <c r="I199" s="32"/>
      <c r="J199" s="32"/>
      <c r="K199" s="32"/>
      <c r="L199" s="35"/>
      <c r="M199" s="187"/>
      <c r="N199" s="188"/>
      <c r="O199" s="67"/>
      <c r="P199" s="67"/>
      <c r="Q199" s="67"/>
      <c r="R199" s="67"/>
      <c r="S199" s="67"/>
      <c r="T199" s="68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6" t="s">
        <v>143</v>
      </c>
      <c r="AU199" s="16" t="s">
        <v>85</v>
      </c>
    </row>
    <row r="200" spans="1:65" s="13" customFormat="1" ht="11.25">
      <c r="B200" s="201"/>
      <c r="C200" s="202"/>
      <c r="D200" s="185" t="s">
        <v>192</v>
      </c>
      <c r="E200" s="203" t="s">
        <v>1</v>
      </c>
      <c r="F200" s="204" t="s">
        <v>793</v>
      </c>
      <c r="G200" s="202"/>
      <c r="H200" s="205">
        <v>268.83</v>
      </c>
      <c r="I200" s="202"/>
      <c r="J200" s="202"/>
      <c r="K200" s="202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192</v>
      </c>
      <c r="AU200" s="210" t="s">
        <v>85</v>
      </c>
      <c r="AV200" s="13" t="s">
        <v>85</v>
      </c>
      <c r="AW200" s="13" t="s">
        <v>32</v>
      </c>
      <c r="AX200" s="13" t="s">
        <v>83</v>
      </c>
      <c r="AY200" s="210" t="s">
        <v>135</v>
      </c>
    </row>
    <row r="201" spans="1:65" s="2" customFormat="1" ht="37.9" customHeight="1">
      <c r="A201" s="30"/>
      <c r="B201" s="31"/>
      <c r="C201" s="173" t="s">
        <v>313</v>
      </c>
      <c r="D201" s="173" t="s">
        <v>136</v>
      </c>
      <c r="E201" s="174" t="s">
        <v>272</v>
      </c>
      <c r="F201" s="175" t="s">
        <v>273</v>
      </c>
      <c r="G201" s="176" t="s">
        <v>189</v>
      </c>
      <c r="H201" s="177">
        <v>40</v>
      </c>
      <c r="I201" s="178">
        <v>30.58</v>
      </c>
      <c r="J201" s="178">
        <f>ROUND(I201*H201,2)</f>
        <v>1223.2</v>
      </c>
      <c r="K201" s="175" t="s">
        <v>140</v>
      </c>
      <c r="L201" s="35"/>
      <c r="M201" s="179" t="s">
        <v>1</v>
      </c>
      <c r="N201" s="180" t="s">
        <v>40</v>
      </c>
      <c r="O201" s="181">
        <v>0.09</v>
      </c>
      <c r="P201" s="181">
        <f>O201*H201</f>
        <v>3.5999999999999996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83" t="s">
        <v>151</v>
      </c>
      <c r="AT201" s="183" t="s">
        <v>136</v>
      </c>
      <c r="AU201" s="183" t="s">
        <v>85</v>
      </c>
      <c r="AY201" s="16" t="s">
        <v>135</v>
      </c>
      <c r="BE201" s="184">
        <f>IF(N201="základní",J201,0)</f>
        <v>1223.2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6" t="s">
        <v>83</v>
      </c>
      <c r="BK201" s="184">
        <f>ROUND(I201*H201,2)</f>
        <v>1223.2</v>
      </c>
      <c r="BL201" s="16" t="s">
        <v>151</v>
      </c>
      <c r="BM201" s="183" t="s">
        <v>794</v>
      </c>
    </row>
    <row r="202" spans="1:65" s="2" customFormat="1" ht="29.25">
      <c r="A202" s="30"/>
      <c r="B202" s="31"/>
      <c r="C202" s="32"/>
      <c r="D202" s="185" t="s">
        <v>143</v>
      </c>
      <c r="E202" s="32"/>
      <c r="F202" s="186" t="s">
        <v>275</v>
      </c>
      <c r="G202" s="32"/>
      <c r="H202" s="32"/>
      <c r="I202" s="32"/>
      <c r="J202" s="32"/>
      <c r="K202" s="32"/>
      <c r="L202" s="35"/>
      <c r="M202" s="187"/>
      <c r="N202" s="188"/>
      <c r="O202" s="67"/>
      <c r="P202" s="67"/>
      <c r="Q202" s="67"/>
      <c r="R202" s="67"/>
      <c r="S202" s="67"/>
      <c r="T202" s="68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6" t="s">
        <v>143</v>
      </c>
      <c r="AU202" s="16" t="s">
        <v>85</v>
      </c>
    </row>
    <row r="203" spans="1:65" s="13" customFormat="1" ht="11.25">
      <c r="B203" s="201"/>
      <c r="C203" s="202"/>
      <c r="D203" s="185" t="s">
        <v>192</v>
      </c>
      <c r="E203" s="203" t="s">
        <v>1</v>
      </c>
      <c r="F203" s="204" t="s">
        <v>410</v>
      </c>
      <c r="G203" s="202"/>
      <c r="H203" s="205">
        <v>40</v>
      </c>
      <c r="I203" s="202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192</v>
      </c>
      <c r="AU203" s="210" t="s">
        <v>85</v>
      </c>
      <c r="AV203" s="13" t="s">
        <v>85</v>
      </c>
      <c r="AW203" s="13" t="s">
        <v>32</v>
      </c>
      <c r="AX203" s="13" t="s">
        <v>83</v>
      </c>
      <c r="AY203" s="210" t="s">
        <v>135</v>
      </c>
    </row>
    <row r="204" spans="1:65" s="2" customFormat="1" ht="24.2" customHeight="1">
      <c r="A204" s="30"/>
      <c r="B204" s="31"/>
      <c r="C204" s="173" t="s">
        <v>319</v>
      </c>
      <c r="D204" s="173" t="s">
        <v>136</v>
      </c>
      <c r="E204" s="174" t="s">
        <v>549</v>
      </c>
      <c r="F204" s="175" t="s">
        <v>550</v>
      </c>
      <c r="G204" s="176" t="s">
        <v>189</v>
      </c>
      <c r="H204" s="177">
        <v>40</v>
      </c>
      <c r="I204" s="178">
        <v>74.8</v>
      </c>
      <c r="J204" s="178">
        <f>ROUND(I204*H204,2)</f>
        <v>2992</v>
      </c>
      <c r="K204" s="175" t="s">
        <v>253</v>
      </c>
      <c r="L204" s="35"/>
      <c r="M204" s="179" t="s">
        <v>1</v>
      </c>
      <c r="N204" s="180" t="s">
        <v>40</v>
      </c>
      <c r="O204" s="181">
        <v>0.13</v>
      </c>
      <c r="P204" s="181">
        <f>O204*H204</f>
        <v>5.2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83" t="s">
        <v>151</v>
      </c>
      <c r="AT204" s="183" t="s">
        <v>136</v>
      </c>
      <c r="AU204" s="183" t="s">
        <v>85</v>
      </c>
      <c r="AY204" s="16" t="s">
        <v>135</v>
      </c>
      <c r="BE204" s="184">
        <f>IF(N204="základní",J204,0)</f>
        <v>2992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83</v>
      </c>
      <c r="BK204" s="184">
        <f>ROUND(I204*H204,2)</f>
        <v>2992</v>
      </c>
      <c r="BL204" s="16" t="s">
        <v>151</v>
      </c>
      <c r="BM204" s="183" t="s">
        <v>795</v>
      </c>
    </row>
    <row r="205" spans="1:65" s="2" customFormat="1" ht="19.5">
      <c r="A205" s="30"/>
      <c r="B205" s="31"/>
      <c r="C205" s="32"/>
      <c r="D205" s="185" t="s">
        <v>143</v>
      </c>
      <c r="E205" s="32"/>
      <c r="F205" s="186" t="s">
        <v>552</v>
      </c>
      <c r="G205" s="32"/>
      <c r="H205" s="32"/>
      <c r="I205" s="32"/>
      <c r="J205" s="32"/>
      <c r="K205" s="32"/>
      <c r="L205" s="35"/>
      <c r="M205" s="187"/>
      <c r="N205" s="188"/>
      <c r="O205" s="67"/>
      <c r="P205" s="67"/>
      <c r="Q205" s="67"/>
      <c r="R205" s="67"/>
      <c r="S205" s="67"/>
      <c r="T205" s="68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6" t="s">
        <v>143</v>
      </c>
      <c r="AU205" s="16" t="s">
        <v>85</v>
      </c>
    </row>
    <row r="206" spans="1:65" s="13" customFormat="1" ht="11.25">
      <c r="B206" s="201"/>
      <c r="C206" s="202"/>
      <c r="D206" s="185" t="s">
        <v>192</v>
      </c>
      <c r="E206" s="203" t="s">
        <v>1</v>
      </c>
      <c r="F206" s="204" t="s">
        <v>410</v>
      </c>
      <c r="G206" s="202"/>
      <c r="H206" s="205">
        <v>40</v>
      </c>
      <c r="I206" s="202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192</v>
      </c>
      <c r="AU206" s="210" t="s">
        <v>85</v>
      </c>
      <c r="AV206" s="13" t="s">
        <v>85</v>
      </c>
      <c r="AW206" s="13" t="s">
        <v>32</v>
      </c>
      <c r="AX206" s="13" t="s">
        <v>83</v>
      </c>
      <c r="AY206" s="210" t="s">
        <v>135</v>
      </c>
    </row>
    <row r="207" spans="1:65" s="2" customFormat="1" ht="24.2" customHeight="1">
      <c r="A207" s="30"/>
      <c r="B207" s="31"/>
      <c r="C207" s="173" t="s">
        <v>324</v>
      </c>
      <c r="D207" s="173" t="s">
        <v>136</v>
      </c>
      <c r="E207" s="174" t="s">
        <v>553</v>
      </c>
      <c r="F207" s="175" t="s">
        <v>554</v>
      </c>
      <c r="G207" s="176" t="s">
        <v>189</v>
      </c>
      <c r="H207" s="177">
        <v>40</v>
      </c>
      <c r="I207" s="178">
        <v>6.19</v>
      </c>
      <c r="J207" s="178">
        <f>ROUND(I207*H207,2)</f>
        <v>247.6</v>
      </c>
      <c r="K207" s="175" t="s">
        <v>140</v>
      </c>
      <c r="L207" s="35"/>
      <c r="M207" s="179" t="s">
        <v>1</v>
      </c>
      <c r="N207" s="180" t="s">
        <v>40</v>
      </c>
      <c r="O207" s="181">
        <v>7.0000000000000001E-3</v>
      </c>
      <c r="P207" s="181">
        <f>O207*H207</f>
        <v>0.28000000000000003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3" t="s">
        <v>151</v>
      </c>
      <c r="AT207" s="183" t="s">
        <v>136</v>
      </c>
      <c r="AU207" s="183" t="s">
        <v>85</v>
      </c>
      <c r="AY207" s="16" t="s">
        <v>135</v>
      </c>
      <c r="BE207" s="184">
        <f>IF(N207="základní",J207,0)</f>
        <v>247.6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6" t="s">
        <v>83</v>
      </c>
      <c r="BK207" s="184">
        <f>ROUND(I207*H207,2)</f>
        <v>247.6</v>
      </c>
      <c r="BL207" s="16" t="s">
        <v>151</v>
      </c>
      <c r="BM207" s="183" t="s">
        <v>555</v>
      </c>
    </row>
    <row r="208" spans="1:65" s="2" customFormat="1" ht="19.5">
      <c r="A208" s="30"/>
      <c r="B208" s="31"/>
      <c r="C208" s="32"/>
      <c r="D208" s="185" t="s">
        <v>143</v>
      </c>
      <c r="E208" s="32"/>
      <c r="F208" s="186" t="s">
        <v>556</v>
      </c>
      <c r="G208" s="32"/>
      <c r="H208" s="32"/>
      <c r="I208" s="32"/>
      <c r="J208" s="32"/>
      <c r="K208" s="32"/>
      <c r="L208" s="35"/>
      <c r="M208" s="187"/>
      <c r="N208" s="188"/>
      <c r="O208" s="67"/>
      <c r="P208" s="67"/>
      <c r="Q208" s="67"/>
      <c r="R208" s="67"/>
      <c r="S208" s="67"/>
      <c r="T208" s="68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6" t="s">
        <v>143</v>
      </c>
      <c r="AU208" s="16" t="s">
        <v>85</v>
      </c>
    </row>
    <row r="209" spans="1:65" s="13" customFormat="1" ht="11.25">
      <c r="B209" s="201"/>
      <c r="C209" s="202"/>
      <c r="D209" s="185" t="s">
        <v>192</v>
      </c>
      <c r="E209" s="203" t="s">
        <v>1</v>
      </c>
      <c r="F209" s="204" t="s">
        <v>410</v>
      </c>
      <c r="G209" s="202"/>
      <c r="H209" s="205">
        <v>40</v>
      </c>
      <c r="I209" s="202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192</v>
      </c>
      <c r="AU209" s="210" t="s">
        <v>85</v>
      </c>
      <c r="AV209" s="13" t="s">
        <v>85</v>
      </c>
      <c r="AW209" s="13" t="s">
        <v>32</v>
      </c>
      <c r="AX209" s="13" t="s">
        <v>83</v>
      </c>
      <c r="AY209" s="210" t="s">
        <v>135</v>
      </c>
    </row>
    <row r="210" spans="1:65" s="2" customFormat="1" ht="16.5" customHeight="1">
      <c r="A210" s="30"/>
      <c r="B210" s="31"/>
      <c r="C210" s="221" t="s">
        <v>329</v>
      </c>
      <c r="D210" s="221" t="s">
        <v>295</v>
      </c>
      <c r="E210" s="222" t="s">
        <v>557</v>
      </c>
      <c r="F210" s="223" t="s">
        <v>558</v>
      </c>
      <c r="G210" s="224" t="s">
        <v>298</v>
      </c>
      <c r="H210" s="225">
        <v>1.5</v>
      </c>
      <c r="I210" s="226">
        <v>99.9</v>
      </c>
      <c r="J210" s="226">
        <f>ROUND(I210*H210,2)</f>
        <v>149.85</v>
      </c>
      <c r="K210" s="223" t="s">
        <v>219</v>
      </c>
      <c r="L210" s="227"/>
      <c r="M210" s="228" t="s">
        <v>1</v>
      </c>
      <c r="N210" s="229" t="s">
        <v>40</v>
      </c>
      <c r="O210" s="181">
        <v>0</v>
      </c>
      <c r="P210" s="181">
        <f>O210*H210</f>
        <v>0</v>
      </c>
      <c r="Q210" s="181">
        <v>1E-3</v>
      </c>
      <c r="R210" s="181">
        <f>Q210*H210</f>
        <v>1.5E-3</v>
      </c>
      <c r="S210" s="181">
        <v>0</v>
      </c>
      <c r="T210" s="18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3" t="s">
        <v>166</v>
      </c>
      <c r="AT210" s="183" t="s">
        <v>295</v>
      </c>
      <c r="AU210" s="183" t="s">
        <v>85</v>
      </c>
      <c r="AY210" s="16" t="s">
        <v>135</v>
      </c>
      <c r="BE210" s="184">
        <f>IF(N210="základní",J210,0)</f>
        <v>149.85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83</v>
      </c>
      <c r="BK210" s="184">
        <f>ROUND(I210*H210,2)</f>
        <v>149.85</v>
      </c>
      <c r="BL210" s="16" t="s">
        <v>151</v>
      </c>
      <c r="BM210" s="183" t="s">
        <v>559</v>
      </c>
    </row>
    <row r="211" spans="1:65" s="2" customFormat="1" ht="11.25">
      <c r="A211" s="30"/>
      <c r="B211" s="31"/>
      <c r="C211" s="32"/>
      <c r="D211" s="185" t="s">
        <v>143</v>
      </c>
      <c r="E211" s="32"/>
      <c r="F211" s="186" t="s">
        <v>560</v>
      </c>
      <c r="G211" s="32"/>
      <c r="H211" s="32"/>
      <c r="I211" s="32"/>
      <c r="J211" s="32"/>
      <c r="K211" s="32"/>
      <c r="L211" s="35"/>
      <c r="M211" s="187"/>
      <c r="N211" s="188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6" t="s">
        <v>143</v>
      </c>
      <c r="AU211" s="16" t="s">
        <v>85</v>
      </c>
    </row>
    <row r="212" spans="1:65" s="13" customFormat="1" ht="11.25">
      <c r="B212" s="201"/>
      <c r="C212" s="202"/>
      <c r="D212" s="185" t="s">
        <v>192</v>
      </c>
      <c r="E212" s="203" t="s">
        <v>1</v>
      </c>
      <c r="F212" s="204" t="s">
        <v>228</v>
      </c>
      <c r="G212" s="202"/>
      <c r="H212" s="205">
        <v>1.5</v>
      </c>
      <c r="I212" s="202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85</v>
      </c>
      <c r="AV212" s="13" t="s">
        <v>85</v>
      </c>
      <c r="AW212" s="13" t="s">
        <v>32</v>
      </c>
      <c r="AX212" s="13" t="s">
        <v>83</v>
      </c>
      <c r="AY212" s="210" t="s">
        <v>135</v>
      </c>
    </row>
    <row r="213" spans="1:65" s="11" customFormat="1" ht="22.9" customHeight="1">
      <c r="B213" s="160"/>
      <c r="C213" s="161"/>
      <c r="D213" s="162" t="s">
        <v>74</v>
      </c>
      <c r="E213" s="199" t="s">
        <v>151</v>
      </c>
      <c r="F213" s="199" t="s">
        <v>561</v>
      </c>
      <c r="G213" s="161"/>
      <c r="H213" s="161"/>
      <c r="I213" s="161"/>
      <c r="J213" s="200">
        <f>BK213</f>
        <v>12140.58</v>
      </c>
      <c r="K213" s="161"/>
      <c r="L213" s="165"/>
      <c r="M213" s="166"/>
      <c r="N213" s="167"/>
      <c r="O213" s="167"/>
      <c r="P213" s="168">
        <f>SUM(P214:P216)</f>
        <v>15.851640000000002</v>
      </c>
      <c r="Q213" s="167"/>
      <c r="R213" s="168">
        <f>SUM(R214:R216)</f>
        <v>17.682481040000003</v>
      </c>
      <c r="S213" s="167"/>
      <c r="T213" s="169">
        <f>SUM(T214:T216)</f>
        <v>0</v>
      </c>
      <c r="AR213" s="170" t="s">
        <v>83</v>
      </c>
      <c r="AT213" s="171" t="s">
        <v>74</v>
      </c>
      <c r="AU213" s="171" t="s">
        <v>83</v>
      </c>
      <c r="AY213" s="170" t="s">
        <v>135</v>
      </c>
      <c r="BK213" s="172">
        <f>SUM(BK214:BK216)</f>
        <v>12140.58</v>
      </c>
    </row>
    <row r="214" spans="1:65" s="2" customFormat="1" ht="24.2" customHeight="1">
      <c r="A214" s="30"/>
      <c r="B214" s="31"/>
      <c r="C214" s="173" t="s">
        <v>334</v>
      </c>
      <c r="D214" s="173" t="s">
        <v>136</v>
      </c>
      <c r="E214" s="174" t="s">
        <v>562</v>
      </c>
      <c r="F214" s="175" t="s">
        <v>563</v>
      </c>
      <c r="G214" s="176" t="s">
        <v>218</v>
      </c>
      <c r="H214" s="177">
        <v>9.3520000000000003</v>
      </c>
      <c r="I214" s="178">
        <v>1298.18</v>
      </c>
      <c r="J214" s="178">
        <f>ROUND(I214*H214,2)</f>
        <v>12140.58</v>
      </c>
      <c r="K214" s="175" t="s">
        <v>140</v>
      </c>
      <c r="L214" s="35"/>
      <c r="M214" s="179" t="s">
        <v>1</v>
      </c>
      <c r="N214" s="180" t="s">
        <v>40</v>
      </c>
      <c r="O214" s="181">
        <v>1.6950000000000001</v>
      </c>
      <c r="P214" s="181">
        <f>O214*H214</f>
        <v>15.851640000000002</v>
      </c>
      <c r="Q214" s="181">
        <v>1.8907700000000001</v>
      </c>
      <c r="R214" s="181">
        <f>Q214*H214</f>
        <v>17.682481040000003</v>
      </c>
      <c r="S214" s="181">
        <v>0</v>
      </c>
      <c r="T214" s="182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3" t="s">
        <v>151</v>
      </c>
      <c r="AT214" s="183" t="s">
        <v>136</v>
      </c>
      <c r="AU214" s="183" t="s">
        <v>85</v>
      </c>
      <c r="AY214" s="16" t="s">
        <v>135</v>
      </c>
      <c r="BE214" s="184">
        <f>IF(N214="základní",J214,0)</f>
        <v>12140.58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83</v>
      </c>
      <c r="BK214" s="184">
        <f>ROUND(I214*H214,2)</f>
        <v>12140.58</v>
      </c>
      <c r="BL214" s="16" t="s">
        <v>151</v>
      </c>
      <c r="BM214" s="183" t="s">
        <v>564</v>
      </c>
    </row>
    <row r="215" spans="1:65" s="2" customFormat="1" ht="19.5">
      <c r="A215" s="30"/>
      <c r="B215" s="31"/>
      <c r="C215" s="32"/>
      <c r="D215" s="185" t="s">
        <v>143</v>
      </c>
      <c r="E215" s="32"/>
      <c r="F215" s="186" t="s">
        <v>565</v>
      </c>
      <c r="G215" s="32"/>
      <c r="H215" s="32"/>
      <c r="I215" s="32"/>
      <c r="J215" s="32"/>
      <c r="K215" s="32"/>
      <c r="L215" s="35"/>
      <c r="M215" s="187"/>
      <c r="N215" s="188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6" t="s">
        <v>143</v>
      </c>
      <c r="AU215" s="16" t="s">
        <v>85</v>
      </c>
    </row>
    <row r="216" spans="1:65" s="13" customFormat="1" ht="11.25">
      <c r="B216" s="201"/>
      <c r="C216" s="202"/>
      <c r="D216" s="185" t="s">
        <v>192</v>
      </c>
      <c r="E216" s="203" t="s">
        <v>1</v>
      </c>
      <c r="F216" s="204" t="s">
        <v>796</v>
      </c>
      <c r="G216" s="202"/>
      <c r="H216" s="205">
        <v>9.3520000000000003</v>
      </c>
      <c r="I216" s="202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85</v>
      </c>
      <c r="AV216" s="13" t="s">
        <v>85</v>
      </c>
      <c r="AW216" s="13" t="s">
        <v>32</v>
      </c>
      <c r="AX216" s="13" t="s">
        <v>83</v>
      </c>
      <c r="AY216" s="210" t="s">
        <v>135</v>
      </c>
    </row>
    <row r="217" spans="1:65" s="11" customFormat="1" ht="22.9" customHeight="1">
      <c r="B217" s="160"/>
      <c r="C217" s="161"/>
      <c r="D217" s="162" t="s">
        <v>74</v>
      </c>
      <c r="E217" s="199" t="s">
        <v>166</v>
      </c>
      <c r="F217" s="199" t="s">
        <v>345</v>
      </c>
      <c r="G217" s="161"/>
      <c r="H217" s="161"/>
      <c r="I217" s="161"/>
      <c r="J217" s="200">
        <f>BK217</f>
        <v>325836.09000000003</v>
      </c>
      <c r="K217" s="161"/>
      <c r="L217" s="165"/>
      <c r="M217" s="166"/>
      <c r="N217" s="167"/>
      <c r="O217" s="167"/>
      <c r="P217" s="168">
        <f>SUM(P218:P325)</f>
        <v>167.02979999999999</v>
      </c>
      <c r="Q217" s="167"/>
      <c r="R217" s="168">
        <f>SUM(R218:R325)</f>
        <v>3.0488260039999995</v>
      </c>
      <c r="S217" s="167"/>
      <c r="T217" s="169">
        <f>SUM(T218:T325)</f>
        <v>1.2979400000000001</v>
      </c>
      <c r="AR217" s="170" t="s">
        <v>83</v>
      </c>
      <c r="AT217" s="171" t="s">
        <v>74</v>
      </c>
      <c r="AU217" s="171" t="s">
        <v>83</v>
      </c>
      <c r="AY217" s="170" t="s">
        <v>135</v>
      </c>
      <c r="BK217" s="172">
        <f>SUM(BK218:BK325)</f>
        <v>325836.09000000003</v>
      </c>
    </row>
    <row r="218" spans="1:65" s="2" customFormat="1" ht="16.5" customHeight="1">
      <c r="A218" s="30"/>
      <c r="B218" s="31"/>
      <c r="C218" s="173" t="s">
        <v>340</v>
      </c>
      <c r="D218" s="173" t="s">
        <v>136</v>
      </c>
      <c r="E218" s="174" t="s">
        <v>567</v>
      </c>
      <c r="F218" s="175" t="s">
        <v>568</v>
      </c>
      <c r="G218" s="176" t="s">
        <v>198</v>
      </c>
      <c r="H218" s="177">
        <v>62</v>
      </c>
      <c r="I218" s="178">
        <v>174</v>
      </c>
      <c r="J218" s="178">
        <f>ROUND(I218*H218,2)</f>
        <v>10788</v>
      </c>
      <c r="K218" s="175" t="s">
        <v>140</v>
      </c>
      <c r="L218" s="35"/>
      <c r="M218" s="179" t="s">
        <v>1</v>
      </c>
      <c r="N218" s="180" t="s">
        <v>40</v>
      </c>
      <c r="O218" s="181">
        <v>0.41299999999999998</v>
      </c>
      <c r="P218" s="181">
        <f>O218*H218</f>
        <v>25.605999999999998</v>
      </c>
      <c r="Q218" s="181">
        <v>0</v>
      </c>
      <c r="R218" s="181">
        <f>Q218*H218</f>
        <v>0</v>
      </c>
      <c r="S218" s="181">
        <v>1.4919999999999999E-2</v>
      </c>
      <c r="T218" s="182">
        <f>S218*H218</f>
        <v>0.92503999999999997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83" t="s">
        <v>271</v>
      </c>
      <c r="AT218" s="183" t="s">
        <v>136</v>
      </c>
      <c r="AU218" s="183" t="s">
        <v>85</v>
      </c>
      <c r="AY218" s="16" t="s">
        <v>135</v>
      </c>
      <c r="BE218" s="184">
        <f>IF(N218="základní",J218,0)</f>
        <v>10788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83</v>
      </c>
      <c r="BK218" s="184">
        <f>ROUND(I218*H218,2)</f>
        <v>10788</v>
      </c>
      <c r="BL218" s="16" t="s">
        <v>271</v>
      </c>
      <c r="BM218" s="183" t="s">
        <v>569</v>
      </c>
    </row>
    <row r="219" spans="1:65" s="2" customFormat="1" ht="19.5">
      <c r="A219" s="30"/>
      <c r="B219" s="31"/>
      <c r="C219" s="32"/>
      <c r="D219" s="185" t="s">
        <v>143</v>
      </c>
      <c r="E219" s="32"/>
      <c r="F219" s="186" t="s">
        <v>570</v>
      </c>
      <c r="G219" s="32"/>
      <c r="H219" s="32"/>
      <c r="I219" s="32"/>
      <c r="J219" s="32"/>
      <c r="K219" s="32"/>
      <c r="L219" s="35"/>
      <c r="M219" s="187"/>
      <c r="N219" s="188"/>
      <c r="O219" s="67"/>
      <c r="P219" s="67"/>
      <c r="Q219" s="67"/>
      <c r="R219" s="67"/>
      <c r="S219" s="67"/>
      <c r="T219" s="68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6" t="s">
        <v>143</v>
      </c>
      <c r="AU219" s="16" t="s">
        <v>85</v>
      </c>
    </row>
    <row r="220" spans="1:65" s="13" customFormat="1" ht="11.25">
      <c r="B220" s="201"/>
      <c r="C220" s="202"/>
      <c r="D220" s="185" t="s">
        <v>192</v>
      </c>
      <c r="E220" s="203" t="s">
        <v>1</v>
      </c>
      <c r="F220" s="204" t="s">
        <v>720</v>
      </c>
      <c r="G220" s="202"/>
      <c r="H220" s="205">
        <v>62</v>
      </c>
      <c r="I220" s="202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192</v>
      </c>
      <c r="AU220" s="210" t="s">
        <v>85</v>
      </c>
      <c r="AV220" s="13" t="s">
        <v>85</v>
      </c>
      <c r="AW220" s="13" t="s">
        <v>32</v>
      </c>
      <c r="AX220" s="13" t="s">
        <v>83</v>
      </c>
      <c r="AY220" s="210" t="s">
        <v>135</v>
      </c>
    </row>
    <row r="221" spans="1:65" s="2" customFormat="1" ht="24.2" customHeight="1">
      <c r="A221" s="30"/>
      <c r="B221" s="31"/>
      <c r="C221" s="173" t="s">
        <v>346</v>
      </c>
      <c r="D221" s="173" t="s">
        <v>136</v>
      </c>
      <c r="E221" s="174" t="s">
        <v>572</v>
      </c>
      <c r="F221" s="175" t="s">
        <v>573</v>
      </c>
      <c r="G221" s="176" t="s">
        <v>349</v>
      </c>
      <c r="H221" s="177">
        <v>3</v>
      </c>
      <c r="I221" s="178">
        <v>332.09</v>
      </c>
      <c r="J221" s="178">
        <f>ROUND(I221*H221,2)</f>
        <v>996.27</v>
      </c>
      <c r="K221" s="175" t="s">
        <v>140</v>
      </c>
      <c r="L221" s="35"/>
      <c r="M221" s="179" t="s">
        <v>1</v>
      </c>
      <c r="N221" s="180" t="s">
        <v>40</v>
      </c>
      <c r="O221" s="181">
        <v>0.70699999999999996</v>
      </c>
      <c r="P221" s="181">
        <f>O221*H221</f>
        <v>2.121</v>
      </c>
      <c r="Q221" s="181">
        <v>1.6739999999999999E-5</v>
      </c>
      <c r="R221" s="181">
        <f>Q221*H221</f>
        <v>5.0219999999999997E-5</v>
      </c>
      <c r="S221" s="181">
        <v>3.9E-2</v>
      </c>
      <c r="T221" s="182">
        <f>S221*H221</f>
        <v>0.11699999999999999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83" t="s">
        <v>151</v>
      </c>
      <c r="AT221" s="183" t="s">
        <v>136</v>
      </c>
      <c r="AU221" s="183" t="s">
        <v>85</v>
      </c>
      <c r="AY221" s="16" t="s">
        <v>135</v>
      </c>
      <c r="BE221" s="184">
        <f>IF(N221="základní",J221,0)</f>
        <v>996.27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6" t="s">
        <v>83</v>
      </c>
      <c r="BK221" s="184">
        <f>ROUND(I221*H221,2)</f>
        <v>996.27</v>
      </c>
      <c r="BL221" s="16" t="s">
        <v>151</v>
      </c>
      <c r="BM221" s="183" t="s">
        <v>574</v>
      </c>
    </row>
    <row r="222" spans="1:65" s="2" customFormat="1" ht="19.5">
      <c r="A222" s="30"/>
      <c r="B222" s="31"/>
      <c r="C222" s="32"/>
      <c r="D222" s="185" t="s">
        <v>143</v>
      </c>
      <c r="E222" s="32"/>
      <c r="F222" s="186" t="s">
        <v>575</v>
      </c>
      <c r="G222" s="32"/>
      <c r="H222" s="32"/>
      <c r="I222" s="32"/>
      <c r="J222" s="32"/>
      <c r="K222" s="32"/>
      <c r="L222" s="35"/>
      <c r="M222" s="187"/>
      <c r="N222" s="188"/>
      <c r="O222" s="67"/>
      <c r="P222" s="67"/>
      <c r="Q222" s="67"/>
      <c r="R222" s="67"/>
      <c r="S222" s="67"/>
      <c r="T222" s="68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6" t="s">
        <v>143</v>
      </c>
      <c r="AU222" s="16" t="s">
        <v>85</v>
      </c>
    </row>
    <row r="223" spans="1:65" s="13" customFormat="1" ht="11.25">
      <c r="B223" s="201"/>
      <c r="C223" s="202"/>
      <c r="D223" s="185" t="s">
        <v>192</v>
      </c>
      <c r="E223" s="203" t="s">
        <v>1</v>
      </c>
      <c r="F223" s="204" t="s">
        <v>147</v>
      </c>
      <c r="G223" s="202"/>
      <c r="H223" s="205">
        <v>3</v>
      </c>
      <c r="I223" s="202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192</v>
      </c>
      <c r="AU223" s="210" t="s">
        <v>85</v>
      </c>
      <c r="AV223" s="13" t="s">
        <v>85</v>
      </c>
      <c r="AW223" s="13" t="s">
        <v>32</v>
      </c>
      <c r="AX223" s="13" t="s">
        <v>83</v>
      </c>
      <c r="AY223" s="210" t="s">
        <v>135</v>
      </c>
    </row>
    <row r="224" spans="1:65" s="2" customFormat="1" ht="24.2" customHeight="1">
      <c r="A224" s="30"/>
      <c r="B224" s="31"/>
      <c r="C224" s="173" t="s">
        <v>352</v>
      </c>
      <c r="D224" s="173" t="s">
        <v>136</v>
      </c>
      <c r="E224" s="174" t="s">
        <v>576</v>
      </c>
      <c r="F224" s="175" t="s">
        <v>577</v>
      </c>
      <c r="G224" s="176" t="s">
        <v>349</v>
      </c>
      <c r="H224" s="177">
        <v>1</v>
      </c>
      <c r="I224" s="178">
        <v>458.95</v>
      </c>
      <c r="J224" s="178">
        <f>ROUND(I224*H224,2)</f>
        <v>458.95</v>
      </c>
      <c r="K224" s="175" t="s">
        <v>140</v>
      </c>
      <c r="L224" s="35"/>
      <c r="M224" s="179" t="s">
        <v>1</v>
      </c>
      <c r="N224" s="180" t="s">
        <v>40</v>
      </c>
      <c r="O224" s="181">
        <v>0.97799999999999998</v>
      </c>
      <c r="P224" s="181">
        <f>O224*H224</f>
        <v>0.97799999999999998</v>
      </c>
      <c r="Q224" s="181">
        <v>1.6739999999999999E-5</v>
      </c>
      <c r="R224" s="181">
        <f>Q224*H224</f>
        <v>1.6739999999999999E-5</v>
      </c>
      <c r="S224" s="181">
        <v>5.3999999999999999E-2</v>
      </c>
      <c r="T224" s="182">
        <f>S224*H224</f>
        <v>5.3999999999999999E-2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3" t="s">
        <v>271</v>
      </c>
      <c r="AT224" s="183" t="s">
        <v>136</v>
      </c>
      <c r="AU224" s="183" t="s">
        <v>85</v>
      </c>
      <c r="AY224" s="16" t="s">
        <v>135</v>
      </c>
      <c r="BE224" s="184">
        <f>IF(N224="základní",J224,0)</f>
        <v>458.95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6" t="s">
        <v>83</v>
      </c>
      <c r="BK224" s="184">
        <f>ROUND(I224*H224,2)</f>
        <v>458.95</v>
      </c>
      <c r="BL224" s="16" t="s">
        <v>271</v>
      </c>
      <c r="BM224" s="183" t="s">
        <v>578</v>
      </c>
    </row>
    <row r="225" spans="1:65" s="2" customFormat="1" ht="19.5">
      <c r="A225" s="30"/>
      <c r="B225" s="31"/>
      <c r="C225" s="32"/>
      <c r="D225" s="185" t="s">
        <v>143</v>
      </c>
      <c r="E225" s="32"/>
      <c r="F225" s="186" t="s">
        <v>579</v>
      </c>
      <c r="G225" s="32"/>
      <c r="H225" s="32"/>
      <c r="I225" s="32"/>
      <c r="J225" s="32"/>
      <c r="K225" s="32"/>
      <c r="L225" s="35"/>
      <c r="M225" s="187"/>
      <c r="N225" s="188"/>
      <c r="O225" s="67"/>
      <c r="P225" s="67"/>
      <c r="Q225" s="67"/>
      <c r="R225" s="67"/>
      <c r="S225" s="67"/>
      <c r="T225" s="68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6" t="s">
        <v>143</v>
      </c>
      <c r="AU225" s="16" t="s">
        <v>85</v>
      </c>
    </row>
    <row r="226" spans="1:65" s="13" customFormat="1" ht="11.25">
      <c r="B226" s="201"/>
      <c r="C226" s="202"/>
      <c r="D226" s="185" t="s">
        <v>192</v>
      </c>
      <c r="E226" s="203" t="s">
        <v>1</v>
      </c>
      <c r="F226" s="204" t="s">
        <v>83</v>
      </c>
      <c r="G226" s="202"/>
      <c r="H226" s="205">
        <v>1</v>
      </c>
      <c r="I226" s="202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192</v>
      </c>
      <c r="AU226" s="210" t="s">
        <v>85</v>
      </c>
      <c r="AV226" s="13" t="s">
        <v>85</v>
      </c>
      <c r="AW226" s="13" t="s">
        <v>32</v>
      </c>
      <c r="AX226" s="13" t="s">
        <v>83</v>
      </c>
      <c r="AY226" s="210" t="s">
        <v>135</v>
      </c>
    </row>
    <row r="227" spans="1:65" s="2" customFormat="1" ht="24.2" customHeight="1">
      <c r="A227" s="30"/>
      <c r="B227" s="31"/>
      <c r="C227" s="173" t="s">
        <v>357</v>
      </c>
      <c r="D227" s="173" t="s">
        <v>136</v>
      </c>
      <c r="E227" s="174" t="s">
        <v>580</v>
      </c>
      <c r="F227" s="175" t="s">
        <v>581</v>
      </c>
      <c r="G227" s="176" t="s">
        <v>198</v>
      </c>
      <c r="H227" s="177">
        <v>72.8</v>
      </c>
      <c r="I227" s="178">
        <v>152.22999999999999</v>
      </c>
      <c r="J227" s="178">
        <f>ROUND(I227*H227,2)</f>
        <v>11082.34</v>
      </c>
      <c r="K227" s="175" t="s">
        <v>140</v>
      </c>
      <c r="L227" s="35"/>
      <c r="M227" s="179" t="s">
        <v>1</v>
      </c>
      <c r="N227" s="180" t="s">
        <v>40</v>
      </c>
      <c r="O227" s="181">
        <v>0.44800000000000001</v>
      </c>
      <c r="P227" s="181">
        <f>O227*H227</f>
        <v>32.614399999999996</v>
      </c>
      <c r="Q227" s="181">
        <v>4.7999999999999996E-7</v>
      </c>
      <c r="R227" s="181">
        <f>Q227*H227</f>
        <v>3.4943999999999996E-5</v>
      </c>
      <c r="S227" s="181">
        <v>0</v>
      </c>
      <c r="T227" s="182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83" t="s">
        <v>151</v>
      </c>
      <c r="AT227" s="183" t="s">
        <v>136</v>
      </c>
      <c r="AU227" s="183" t="s">
        <v>85</v>
      </c>
      <c r="AY227" s="16" t="s">
        <v>135</v>
      </c>
      <c r="BE227" s="184">
        <f>IF(N227="základní",J227,0)</f>
        <v>11082.34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83</v>
      </c>
      <c r="BK227" s="184">
        <f>ROUND(I227*H227,2)</f>
        <v>11082.34</v>
      </c>
      <c r="BL227" s="16" t="s">
        <v>151</v>
      </c>
      <c r="BM227" s="183" t="s">
        <v>582</v>
      </c>
    </row>
    <row r="228" spans="1:65" s="2" customFormat="1" ht="19.5">
      <c r="A228" s="30"/>
      <c r="B228" s="31"/>
      <c r="C228" s="32"/>
      <c r="D228" s="185" t="s">
        <v>143</v>
      </c>
      <c r="E228" s="32"/>
      <c r="F228" s="186" t="s">
        <v>583</v>
      </c>
      <c r="G228" s="32"/>
      <c r="H228" s="32"/>
      <c r="I228" s="32"/>
      <c r="J228" s="32"/>
      <c r="K228" s="32"/>
      <c r="L228" s="35"/>
      <c r="M228" s="187"/>
      <c r="N228" s="188"/>
      <c r="O228" s="67"/>
      <c r="P228" s="67"/>
      <c r="Q228" s="67"/>
      <c r="R228" s="67"/>
      <c r="S228" s="67"/>
      <c r="T228" s="68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6" t="s">
        <v>143</v>
      </c>
      <c r="AU228" s="16" t="s">
        <v>85</v>
      </c>
    </row>
    <row r="229" spans="1:65" s="13" customFormat="1" ht="11.25">
      <c r="B229" s="201"/>
      <c r="C229" s="202"/>
      <c r="D229" s="185" t="s">
        <v>192</v>
      </c>
      <c r="E229" s="203" t="s">
        <v>1</v>
      </c>
      <c r="F229" s="204" t="s">
        <v>797</v>
      </c>
      <c r="G229" s="202"/>
      <c r="H229" s="205">
        <v>72.8</v>
      </c>
      <c r="I229" s="202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192</v>
      </c>
      <c r="AU229" s="210" t="s">
        <v>85</v>
      </c>
      <c r="AV229" s="13" t="s">
        <v>85</v>
      </c>
      <c r="AW229" s="13" t="s">
        <v>32</v>
      </c>
      <c r="AX229" s="13" t="s">
        <v>83</v>
      </c>
      <c r="AY229" s="210" t="s">
        <v>135</v>
      </c>
    </row>
    <row r="230" spans="1:65" s="2" customFormat="1" ht="24.2" customHeight="1">
      <c r="A230" s="30"/>
      <c r="B230" s="31"/>
      <c r="C230" s="221" t="s">
        <v>362</v>
      </c>
      <c r="D230" s="221" t="s">
        <v>295</v>
      </c>
      <c r="E230" s="222" t="s">
        <v>584</v>
      </c>
      <c r="F230" s="223" t="s">
        <v>585</v>
      </c>
      <c r="G230" s="224" t="s">
        <v>198</v>
      </c>
      <c r="H230" s="225">
        <v>74.256</v>
      </c>
      <c r="I230" s="226">
        <v>2110</v>
      </c>
      <c r="J230" s="226">
        <f>ROUND(I230*H230,2)</f>
        <v>156680.16</v>
      </c>
      <c r="K230" s="223" t="s">
        <v>253</v>
      </c>
      <c r="L230" s="227"/>
      <c r="M230" s="228" t="s">
        <v>1</v>
      </c>
      <c r="N230" s="229" t="s">
        <v>40</v>
      </c>
      <c r="O230" s="181">
        <v>0</v>
      </c>
      <c r="P230" s="181">
        <f>O230*H230</f>
        <v>0</v>
      </c>
      <c r="Q230" s="181">
        <v>2.1499999999999998E-2</v>
      </c>
      <c r="R230" s="181">
        <f>Q230*H230</f>
        <v>1.5965039999999999</v>
      </c>
      <c r="S230" s="181">
        <v>0</v>
      </c>
      <c r="T230" s="182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83" t="s">
        <v>166</v>
      </c>
      <c r="AT230" s="183" t="s">
        <v>295</v>
      </c>
      <c r="AU230" s="183" t="s">
        <v>85</v>
      </c>
      <c r="AY230" s="16" t="s">
        <v>135</v>
      </c>
      <c r="BE230" s="184">
        <f>IF(N230="základní",J230,0)</f>
        <v>156680.16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6" t="s">
        <v>83</v>
      </c>
      <c r="BK230" s="184">
        <f>ROUND(I230*H230,2)</f>
        <v>156680.16</v>
      </c>
      <c r="BL230" s="16" t="s">
        <v>151</v>
      </c>
      <c r="BM230" s="183" t="s">
        <v>586</v>
      </c>
    </row>
    <row r="231" spans="1:65" s="2" customFormat="1" ht="11.25">
      <c r="A231" s="30"/>
      <c r="B231" s="31"/>
      <c r="C231" s="32"/>
      <c r="D231" s="185" t="s">
        <v>143</v>
      </c>
      <c r="E231" s="32"/>
      <c r="F231" s="186" t="s">
        <v>587</v>
      </c>
      <c r="G231" s="32"/>
      <c r="H231" s="32"/>
      <c r="I231" s="32"/>
      <c r="J231" s="32"/>
      <c r="K231" s="32"/>
      <c r="L231" s="35"/>
      <c r="M231" s="187"/>
      <c r="N231" s="188"/>
      <c r="O231" s="67"/>
      <c r="P231" s="67"/>
      <c r="Q231" s="67"/>
      <c r="R231" s="67"/>
      <c r="S231" s="67"/>
      <c r="T231" s="68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6" t="s">
        <v>143</v>
      </c>
      <c r="AU231" s="16" t="s">
        <v>85</v>
      </c>
    </row>
    <row r="232" spans="1:65" s="13" customFormat="1" ht="11.25">
      <c r="B232" s="201"/>
      <c r="C232" s="202"/>
      <c r="D232" s="185" t="s">
        <v>192</v>
      </c>
      <c r="E232" s="203" t="s">
        <v>1</v>
      </c>
      <c r="F232" s="204" t="s">
        <v>798</v>
      </c>
      <c r="G232" s="202"/>
      <c r="H232" s="205">
        <v>74.256</v>
      </c>
      <c r="I232" s="202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192</v>
      </c>
      <c r="AU232" s="210" t="s">
        <v>85</v>
      </c>
      <c r="AV232" s="13" t="s">
        <v>85</v>
      </c>
      <c r="AW232" s="13" t="s">
        <v>32</v>
      </c>
      <c r="AX232" s="13" t="s">
        <v>83</v>
      </c>
      <c r="AY232" s="210" t="s">
        <v>135</v>
      </c>
    </row>
    <row r="233" spans="1:65" s="2" customFormat="1" ht="24.2" customHeight="1">
      <c r="A233" s="30"/>
      <c r="B233" s="31"/>
      <c r="C233" s="173" t="s">
        <v>368</v>
      </c>
      <c r="D233" s="173" t="s">
        <v>136</v>
      </c>
      <c r="E233" s="174" t="s">
        <v>589</v>
      </c>
      <c r="F233" s="175" t="s">
        <v>590</v>
      </c>
      <c r="G233" s="176" t="s">
        <v>349</v>
      </c>
      <c r="H233" s="177">
        <v>3</v>
      </c>
      <c r="I233" s="178">
        <v>540.91</v>
      </c>
      <c r="J233" s="178">
        <f>ROUND(I233*H233,2)</f>
        <v>1622.73</v>
      </c>
      <c r="K233" s="175" t="s">
        <v>140</v>
      </c>
      <c r="L233" s="35"/>
      <c r="M233" s="179" t="s">
        <v>1</v>
      </c>
      <c r="N233" s="180" t="s">
        <v>40</v>
      </c>
      <c r="O233" s="181">
        <v>1.5920000000000001</v>
      </c>
      <c r="P233" s="181">
        <f>O233*H233</f>
        <v>4.7759999999999998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83" t="s">
        <v>151</v>
      </c>
      <c r="AT233" s="183" t="s">
        <v>136</v>
      </c>
      <c r="AU233" s="183" t="s">
        <v>85</v>
      </c>
      <c r="AY233" s="16" t="s">
        <v>135</v>
      </c>
      <c r="BE233" s="184">
        <f>IF(N233="základní",J233,0)</f>
        <v>1622.73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83</v>
      </c>
      <c r="BK233" s="184">
        <f>ROUND(I233*H233,2)</f>
        <v>1622.73</v>
      </c>
      <c r="BL233" s="16" t="s">
        <v>151</v>
      </c>
      <c r="BM233" s="183" t="s">
        <v>591</v>
      </c>
    </row>
    <row r="234" spans="1:65" s="2" customFormat="1" ht="29.25">
      <c r="A234" s="30"/>
      <c r="B234" s="31"/>
      <c r="C234" s="32"/>
      <c r="D234" s="185" t="s">
        <v>143</v>
      </c>
      <c r="E234" s="32"/>
      <c r="F234" s="186" t="s">
        <v>592</v>
      </c>
      <c r="G234" s="32"/>
      <c r="H234" s="32"/>
      <c r="I234" s="32"/>
      <c r="J234" s="32"/>
      <c r="K234" s="32"/>
      <c r="L234" s="35"/>
      <c r="M234" s="187"/>
      <c r="N234" s="188"/>
      <c r="O234" s="67"/>
      <c r="P234" s="67"/>
      <c r="Q234" s="67"/>
      <c r="R234" s="67"/>
      <c r="S234" s="67"/>
      <c r="T234" s="68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6" t="s">
        <v>143</v>
      </c>
      <c r="AU234" s="16" t="s">
        <v>85</v>
      </c>
    </row>
    <row r="235" spans="1:65" s="13" customFormat="1" ht="11.25">
      <c r="B235" s="201"/>
      <c r="C235" s="202"/>
      <c r="D235" s="185" t="s">
        <v>192</v>
      </c>
      <c r="E235" s="203" t="s">
        <v>1</v>
      </c>
      <c r="F235" s="204" t="s">
        <v>799</v>
      </c>
      <c r="G235" s="202"/>
      <c r="H235" s="205">
        <v>3</v>
      </c>
      <c r="I235" s="202"/>
      <c r="J235" s="202"/>
      <c r="K235" s="202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192</v>
      </c>
      <c r="AU235" s="210" t="s">
        <v>85</v>
      </c>
      <c r="AV235" s="13" t="s">
        <v>85</v>
      </c>
      <c r="AW235" s="13" t="s">
        <v>32</v>
      </c>
      <c r="AX235" s="13" t="s">
        <v>83</v>
      </c>
      <c r="AY235" s="210" t="s">
        <v>135</v>
      </c>
    </row>
    <row r="236" spans="1:65" s="2" customFormat="1" ht="33" customHeight="1">
      <c r="A236" s="30"/>
      <c r="B236" s="31"/>
      <c r="C236" s="221" t="s">
        <v>375</v>
      </c>
      <c r="D236" s="221" t="s">
        <v>295</v>
      </c>
      <c r="E236" s="222" t="s">
        <v>594</v>
      </c>
      <c r="F236" s="223" t="s">
        <v>595</v>
      </c>
      <c r="G236" s="224" t="s">
        <v>349</v>
      </c>
      <c r="H236" s="225">
        <v>1</v>
      </c>
      <c r="I236" s="226">
        <v>2880</v>
      </c>
      <c r="J236" s="226">
        <f>ROUND(I236*H236,2)</f>
        <v>2880</v>
      </c>
      <c r="K236" s="223" t="s">
        <v>253</v>
      </c>
      <c r="L236" s="227"/>
      <c r="M236" s="228" t="s">
        <v>1</v>
      </c>
      <c r="N236" s="229" t="s">
        <v>40</v>
      </c>
      <c r="O236" s="181">
        <v>0</v>
      </c>
      <c r="P236" s="181">
        <f>O236*H236</f>
        <v>0</v>
      </c>
      <c r="Q236" s="181">
        <v>8.8000000000000005E-3</v>
      </c>
      <c r="R236" s="181">
        <f>Q236*H236</f>
        <v>8.8000000000000005E-3</v>
      </c>
      <c r="S236" s="181">
        <v>0</v>
      </c>
      <c r="T236" s="182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83" t="s">
        <v>166</v>
      </c>
      <c r="AT236" s="183" t="s">
        <v>295</v>
      </c>
      <c r="AU236" s="183" t="s">
        <v>85</v>
      </c>
      <c r="AY236" s="16" t="s">
        <v>135</v>
      </c>
      <c r="BE236" s="184">
        <f>IF(N236="základní",J236,0)</f>
        <v>2880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6" t="s">
        <v>83</v>
      </c>
      <c r="BK236" s="184">
        <f>ROUND(I236*H236,2)</f>
        <v>2880</v>
      </c>
      <c r="BL236" s="16" t="s">
        <v>151</v>
      </c>
      <c r="BM236" s="183" t="s">
        <v>596</v>
      </c>
    </row>
    <row r="237" spans="1:65" s="2" customFormat="1" ht="19.5">
      <c r="A237" s="30"/>
      <c r="B237" s="31"/>
      <c r="C237" s="32"/>
      <c r="D237" s="185" t="s">
        <v>143</v>
      </c>
      <c r="E237" s="32"/>
      <c r="F237" s="186" t="s">
        <v>597</v>
      </c>
      <c r="G237" s="32"/>
      <c r="H237" s="32"/>
      <c r="I237" s="32"/>
      <c r="J237" s="32"/>
      <c r="K237" s="32"/>
      <c r="L237" s="35"/>
      <c r="M237" s="187"/>
      <c r="N237" s="188"/>
      <c r="O237" s="67"/>
      <c r="P237" s="67"/>
      <c r="Q237" s="67"/>
      <c r="R237" s="67"/>
      <c r="S237" s="67"/>
      <c r="T237" s="68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6" t="s">
        <v>143</v>
      </c>
      <c r="AU237" s="16" t="s">
        <v>85</v>
      </c>
    </row>
    <row r="238" spans="1:65" s="13" customFormat="1" ht="11.25">
      <c r="B238" s="201"/>
      <c r="C238" s="202"/>
      <c r="D238" s="185" t="s">
        <v>192</v>
      </c>
      <c r="E238" s="203" t="s">
        <v>1</v>
      </c>
      <c r="F238" s="204" t="s">
        <v>83</v>
      </c>
      <c r="G238" s="202"/>
      <c r="H238" s="205">
        <v>1</v>
      </c>
      <c r="I238" s="202"/>
      <c r="J238" s="202"/>
      <c r="K238" s="202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85</v>
      </c>
      <c r="AV238" s="13" t="s">
        <v>85</v>
      </c>
      <c r="AW238" s="13" t="s">
        <v>32</v>
      </c>
      <c r="AX238" s="13" t="s">
        <v>83</v>
      </c>
      <c r="AY238" s="210" t="s">
        <v>135</v>
      </c>
    </row>
    <row r="239" spans="1:65" s="2" customFormat="1" ht="24.2" customHeight="1">
      <c r="A239" s="30"/>
      <c r="B239" s="31"/>
      <c r="C239" s="221" t="s">
        <v>381</v>
      </c>
      <c r="D239" s="221" t="s">
        <v>295</v>
      </c>
      <c r="E239" s="222" t="s">
        <v>598</v>
      </c>
      <c r="F239" s="223" t="s">
        <v>599</v>
      </c>
      <c r="G239" s="224" t="s">
        <v>349</v>
      </c>
      <c r="H239" s="225">
        <v>1</v>
      </c>
      <c r="I239" s="226">
        <v>2220</v>
      </c>
      <c r="J239" s="226">
        <f>ROUND(I239*H239,2)</f>
        <v>2220</v>
      </c>
      <c r="K239" s="223" t="s">
        <v>219</v>
      </c>
      <c r="L239" s="227"/>
      <c r="M239" s="228" t="s">
        <v>1</v>
      </c>
      <c r="N239" s="229" t="s">
        <v>40</v>
      </c>
      <c r="O239" s="181">
        <v>0</v>
      </c>
      <c r="P239" s="181">
        <f>O239*H239</f>
        <v>0</v>
      </c>
      <c r="Q239" s="181">
        <v>8.8000000000000005E-3</v>
      </c>
      <c r="R239" s="181">
        <f>Q239*H239</f>
        <v>8.8000000000000005E-3</v>
      </c>
      <c r="S239" s="181">
        <v>0</v>
      </c>
      <c r="T239" s="182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83" t="s">
        <v>166</v>
      </c>
      <c r="AT239" s="183" t="s">
        <v>295</v>
      </c>
      <c r="AU239" s="183" t="s">
        <v>85</v>
      </c>
      <c r="AY239" s="16" t="s">
        <v>135</v>
      </c>
      <c r="BE239" s="184">
        <f>IF(N239="základní",J239,0)</f>
        <v>2220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6" t="s">
        <v>83</v>
      </c>
      <c r="BK239" s="184">
        <f>ROUND(I239*H239,2)</f>
        <v>2220</v>
      </c>
      <c r="BL239" s="16" t="s">
        <v>151</v>
      </c>
      <c r="BM239" s="183" t="s">
        <v>600</v>
      </c>
    </row>
    <row r="240" spans="1:65" s="2" customFormat="1" ht="29.25">
      <c r="A240" s="30"/>
      <c r="B240" s="31"/>
      <c r="C240" s="32"/>
      <c r="D240" s="185" t="s">
        <v>143</v>
      </c>
      <c r="E240" s="32"/>
      <c r="F240" s="186" t="s">
        <v>601</v>
      </c>
      <c r="G240" s="32"/>
      <c r="H240" s="32"/>
      <c r="I240" s="32"/>
      <c r="J240" s="32"/>
      <c r="K240" s="32"/>
      <c r="L240" s="35"/>
      <c r="M240" s="187"/>
      <c r="N240" s="188"/>
      <c r="O240" s="67"/>
      <c r="P240" s="67"/>
      <c r="Q240" s="67"/>
      <c r="R240" s="67"/>
      <c r="S240" s="67"/>
      <c r="T240" s="68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6" t="s">
        <v>143</v>
      </c>
      <c r="AU240" s="16" t="s">
        <v>85</v>
      </c>
    </row>
    <row r="241" spans="1:65" s="13" customFormat="1" ht="11.25">
      <c r="B241" s="201"/>
      <c r="C241" s="202"/>
      <c r="D241" s="185" t="s">
        <v>192</v>
      </c>
      <c r="E241" s="203" t="s">
        <v>1</v>
      </c>
      <c r="F241" s="204" t="s">
        <v>83</v>
      </c>
      <c r="G241" s="202"/>
      <c r="H241" s="205">
        <v>1</v>
      </c>
      <c r="I241" s="202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192</v>
      </c>
      <c r="AU241" s="210" t="s">
        <v>85</v>
      </c>
      <c r="AV241" s="13" t="s">
        <v>85</v>
      </c>
      <c r="AW241" s="13" t="s">
        <v>32</v>
      </c>
      <c r="AX241" s="13" t="s">
        <v>83</v>
      </c>
      <c r="AY241" s="210" t="s">
        <v>135</v>
      </c>
    </row>
    <row r="242" spans="1:65" s="2" customFormat="1" ht="24.2" customHeight="1">
      <c r="A242" s="30"/>
      <c r="B242" s="31"/>
      <c r="C242" s="221" t="s">
        <v>387</v>
      </c>
      <c r="D242" s="221" t="s">
        <v>295</v>
      </c>
      <c r="E242" s="222" t="s">
        <v>602</v>
      </c>
      <c r="F242" s="223" t="s">
        <v>603</v>
      </c>
      <c r="G242" s="224" t="s">
        <v>349</v>
      </c>
      <c r="H242" s="225">
        <v>1</v>
      </c>
      <c r="I242" s="226">
        <v>2320</v>
      </c>
      <c r="J242" s="226">
        <f>ROUND(I242*H242,2)</f>
        <v>2320</v>
      </c>
      <c r="K242" s="223" t="s">
        <v>253</v>
      </c>
      <c r="L242" s="227"/>
      <c r="M242" s="228" t="s">
        <v>1</v>
      </c>
      <c r="N242" s="229" t="s">
        <v>40</v>
      </c>
      <c r="O242" s="181">
        <v>0</v>
      </c>
      <c r="P242" s="181">
        <f>O242*H242</f>
        <v>0</v>
      </c>
      <c r="Q242" s="181">
        <v>1.0800000000000001E-2</v>
      </c>
      <c r="R242" s="181">
        <f>Q242*H242</f>
        <v>1.0800000000000001E-2</v>
      </c>
      <c r="S242" s="181">
        <v>0</v>
      </c>
      <c r="T242" s="182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3" t="s">
        <v>166</v>
      </c>
      <c r="AT242" s="183" t="s">
        <v>295</v>
      </c>
      <c r="AU242" s="183" t="s">
        <v>85</v>
      </c>
      <c r="AY242" s="16" t="s">
        <v>135</v>
      </c>
      <c r="BE242" s="184">
        <f>IF(N242="základní",J242,0)</f>
        <v>2320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6" t="s">
        <v>83</v>
      </c>
      <c r="BK242" s="184">
        <f>ROUND(I242*H242,2)</f>
        <v>2320</v>
      </c>
      <c r="BL242" s="16" t="s">
        <v>151</v>
      </c>
      <c r="BM242" s="183" t="s">
        <v>604</v>
      </c>
    </row>
    <row r="243" spans="1:65" s="2" customFormat="1" ht="19.5">
      <c r="A243" s="30"/>
      <c r="B243" s="31"/>
      <c r="C243" s="32"/>
      <c r="D243" s="185" t="s">
        <v>143</v>
      </c>
      <c r="E243" s="32"/>
      <c r="F243" s="186" t="s">
        <v>605</v>
      </c>
      <c r="G243" s="32"/>
      <c r="H243" s="32"/>
      <c r="I243" s="32"/>
      <c r="J243" s="32"/>
      <c r="K243" s="32"/>
      <c r="L243" s="35"/>
      <c r="M243" s="187"/>
      <c r="N243" s="188"/>
      <c r="O243" s="67"/>
      <c r="P243" s="67"/>
      <c r="Q243" s="67"/>
      <c r="R243" s="67"/>
      <c r="S243" s="67"/>
      <c r="T243" s="68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6" t="s">
        <v>143</v>
      </c>
      <c r="AU243" s="16" t="s">
        <v>85</v>
      </c>
    </row>
    <row r="244" spans="1:65" s="13" customFormat="1" ht="11.25">
      <c r="B244" s="201"/>
      <c r="C244" s="202"/>
      <c r="D244" s="185" t="s">
        <v>192</v>
      </c>
      <c r="E244" s="203" t="s">
        <v>1</v>
      </c>
      <c r="F244" s="204" t="s">
        <v>83</v>
      </c>
      <c r="G244" s="202"/>
      <c r="H244" s="205">
        <v>1</v>
      </c>
      <c r="I244" s="202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192</v>
      </c>
      <c r="AU244" s="210" t="s">
        <v>85</v>
      </c>
      <c r="AV244" s="13" t="s">
        <v>85</v>
      </c>
      <c r="AW244" s="13" t="s">
        <v>32</v>
      </c>
      <c r="AX244" s="13" t="s">
        <v>83</v>
      </c>
      <c r="AY244" s="210" t="s">
        <v>135</v>
      </c>
    </row>
    <row r="245" spans="1:65" s="2" customFormat="1" ht="16.5" customHeight="1">
      <c r="A245" s="30"/>
      <c r="B245" s="31"/>
      <c r="C245" s="221" t="s">
        <v>393</v>
      </c>
      <c r="D245" s="221" t="s">
        <v>295</v>
      </c>
      <c r="E245" s="222" t="s">
        <v>606</v>
      </c>
      <c r="F245" s="223" t="s">
        <v>607</v>
      </c>
      <c r="G245" s="224" t="s">
        <v>349</v>
      </c>
      <c r="H245" s="225">
        <v>1</v>
      </c>
      <c r="I245" s="226">
        <v>4652</v>
      </c>
      <c r="J245" s="226">
        <f>ROUND(I245*H245,2)</f>
        <v>4652</v>
      </c>
      <c r="K245" s="223" t="s">
        <v>1</v>
      </c>
      <c r="L245" s="227"/>
      <c r="M245" s="228" t="s">
        <v>1</v>
      </c>
      <c r="N245" s="229" t="s">
        <v>40</v>
      </c>
      <c r="O245" s="181">
        <v>0</v>
      </c>
      <c r="P245" s="181">
        <f>O245*H245</f>
        <v>0</v>
      </c>
      <c r="Q245" s="181">
        <v>4.0000000000000001E-3</v>
      </c>
      <c r="R245" s="181">
        <f>Q245*H245</f>
        <v>4.0000000000000001E-3</v>
      </c>
      <c r="S245" s="181">
        <v>0</v>
      </c>
      <c r="T245" s="18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3" t="s">
        <v>166</v>
      </c>
      <c r="AT245" s="183" t="s">
        <v>295</v>
      </c>
      <c r="AU245" s="183" t="s">
        <v>85</v>
      </c>
      <c r="AY245" s="16" t="s">
        <v>135</v>
      </c>
      <c r="BE245" s="184">
        <f>IF(N245="základní",J245,0)</f>
        <v>4652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6" t="s">
        <v>83</v>
      </c>
      <c r="BK245" s="184">
        <f>ROUND(I245*H245,2)</f>
        <v>4652</v>
      </c>
      <c r="BL245" s="16" t="s">
        <v>151</v>
      </c>
      <c r="BM245" s="183" t="s">
        <v>608</v>
      </c>
    </row>
    <row r="246" spans="1:65" s="2" customFormat="1" ht="11.25">
      <c r="A246" s="30"/>
      <c r="B246" s="31"/>
      <c r="C246" s="32"/>
      <c r="D246" s="185" t="s">
        <v>143</v>
      </c>
      <c r="E246" s="32"/>
      <c r="F246" s="186" t="s">
        <v>609</v>
      </c>
      <c r="G246" s="32"/>
      <c r="H246" s="32"/>
      <c r="I246" s="32"/>
      <c r="J246" s="32"/>
      <c r="K246" s="32"/>
      <c r="L246" s="35"/>
      <c r="M246" s="187"/>
      <c r="N246" s="188"/>
      <c r="O246" s="67"/>
      <c r="P246" s="67"/>
      <c r="Q246" s="67"/>
      <c r="R246" s="67"/>
      <c r="S246" s="67"/>
      <c r="T246" s="68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6" t="s">
        <v>143</v>
      </c>
      <c r="AU246" s="16" t="s">
        <v>85</v>
      </c>
    </row>
    <row r="247" spans="1:65" s="13" customFormat="1" ht="11.25">
      <c r="B247" s="201"/>
      <c r="C247" s="202"/>
      <c r="D247" s="185" t="s">
        <v>192</v>
      </c>
      <c r="E247" s="203" t="s">
        <v>1</v>
      </c>
      <c r="F247" s="204" t="s">
        <v>83</v>
      </c>
      <c r="G247" s="202"/>
      <c r="H247" s="205">
        <v>1</v>
      </c>
      <c r="I247" s="202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192</v>
      </c>
      <c r="AU247" s="210" t="s">
        <v>85</v>
      </c>
      <c r="AV247" s="13" t="s">
        <v>85</v>
      </c>
      <c r="AW247" s="13" t="s">
        <v>32</v>
      </c>
      <c r="AX247" s="13" t="s">
        <v>83</v>
      </c>
      <c r="AY247" s="210" t="s">
        <v>135</v>
      </c>
    </row>
    <row r="248" spans="1:65" s="2" customFormat="1" ht="16.5" customHeight="1">
      <c r="A248" s="30"/>
      <c r="B248" s="31"/>
      <c r="C248" s="221" t="s">
        <v>399</v>
      </c>
      <c r="D248" s="221" t="s">
        <v>295</v>
      </c>
      <c r="E248" s="222" t="s">
        <v>610</v>
      </c>
      <c r="F248" s="223" t="s">
        <v>611</v>
      </c>
      <c r="G248" s="224" t="s">
        <v>349</v>
      </c>
      <c r="H248" s="225">
        <v>1</v>
      </c>
      <c r="I248" s="226">
        <v>4552</v>
      </c>
      <c r="J248" s="226">
        <f>ROUND(I248*H248,2)</f>
        <v>4552</v>
      </c>
      <c r="K248" s="223" t="s">
        <v>1</v>
      </c>
      <c r="L248" s="227"/>
      <c r="M248" s="228" t="s">
        <v>1</v>
      </c>
      <c r="N248" s="229" t="s">
        <v>40</v>
      </c>
      <c r="O248" s="181">
        <v>0</v>
      </c>
      <c r="P248" s="181">
        <f>O248*H248</f>
        <v>0</v>
      </c>
      <c r="Q248" s="181">
        <v>4.0000000000000001E-3</v>
      </c>
      <c r="R248" s="181">
        <f>Q248*H248</f>
        <v>4.0000000000000001E-3</v>
      </c>
      <c r="S248" s="181">
        <v>0</v>
      </c>
      <c r="T248" s="182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3" t="s">
        <v>166</v>
      </c>
      <c r="AT248" s="183" t="s">
        <v>295</v>
      </c>
      <c r="AU248" s="183" t="s">
        <v>85</v>
      </c>
      <c r="AY248" s="16" t="s">
        <v>135</v>
      </c>
      <c r="BE248" s="184">
        <f>IF(N248="základní",J248,0)</f>
        <v>4552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6" t="s">
        <v>83</v>
      </c>
      <c r="BK248" s="184">
        <f>ROUND(I248*H248,2)</f>
        <v>4552</v>
      </c>
      <c r="BL248" s="16" t="s">
        <v>151</v>
      </c>
      <c r="BM248" s="183" t="s">
        <v>612</v>
      </c>
    </row>
    <row r="249" spans="1:65" s="2" customFormat="1" ht="11.25">
      <c r="A249" s="30"/>
      <c r="B249" s="31"/>
      <c r="C249" s="32"/>
      <c r="D249" s="185" t="s">
        <v>143</v>
      </c>
      <c r="E249" s="32"/>
      <c r="F249" s="186" t="s">
        <v>609</v>
      </c>
      <c r="G249" s="32"/>
      <c r="H249" s="32"/>
      <c r="I249" s="32"/>
      <c r="J249" s="32"/>
      <c r="K249" s="32"/>
      <c r="L249" s="35"/>
      <c r="M249" s="187"/>
      <c r="N249" s="188"/>
      <c r="O249" s="67"/>
      <c r="P249" s="67"/>
      <c r="Q249" s="67"/>
      <c r="R249" s="67"/>
      <c r="S249" s="67"/>
      <c r="T249" s="68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6" t="s">
        <v>143</v>
      </c>
      <c r="AU249" s="16" t="s">
        <v>85</v>
      </c>
    </row>
    <row r="250" spans="1:65" s="13" customFormat="1" ht="11.25">
      <c r="B250" s="201"/>
      <c r="C250" s="202"/>
      <c r="D250" s="185" t="s">
        <v>192</v>
      </c>
      <c r="E250" s="203" t="s">
        <v>1</v>
      </c>
      <c r="F250" s="204" t="s">
        <v>83</v>
      </c>
      <c r="G250" s="202"/>
      <c r="H250" s="205">
        <v>1</v>
      </c>
      <c r="I250" s="202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192</v>
      </c>
      <c r="AU250" s="210" t="s">
        <v>85</v>
      </c>
      <c r="AV250" s="13" t="s">
        <v>85</v>
      </c>
      <c r="AW250" s="13" t="s">
        <v>32</v>
      </c>
      <c r="AX250" s="13" t="s">
        <v>83</v>
      </c>
      <c r="AY250" s="210" t="s">
        <v>135</v>
      </c>
    </row>
    <row r="251" spans="1:65" s="2" customFormat="1" ht="24.2" customHeight="1">
      <c r="A251" s="30"/>
      <c r="B251" s="31"/>
      <c r="C251" s="173" t="s">
        <v>404</v>
      </c>
      <c r="D251" s="173" t="s">
        <v>136</v>
      </c>
      <c r="E251" s="174" t="s">
        <v>613</v>
      </c>
      <c r="F251" s="175" t="s">
        <v>614</v>
      </c>
      <c r="G251" s="176" t="s">
        <v>349</v>
      </c>
      <c r="H251" s="177">
        <v>1</v>
      </c>
      <c r="I251" s="178">
        <v>1490.27</v>
      </c>
      <c r="J251" s="178">
        <f>ROUND(I251*H251,2)</f>
        <v>1490.27</v>
      </c>
      <c r="K251" s="175" t="s">
        <v>140</v>
      </c>
      <c r="L251" s="35"/>
      <c r="M251" s="179" t="s">
        <v>1</v>
      </c>
      <c r="N251" s="180" t="s">
        <v>40</v>
      </c>
      <c r="O251" s="181">
        <v>1.391</v>
      </c>
      <c r="P251" s="181">
        <f>O251*H251</f>
        <v>1.391</v>
      </c>
      <c r="Q251" s="181">
        <v>3.7984999999999998E-3</v>
      </c>
      <c r="R251" s="181">
        <f>Q251*H251</f>
        <v>3.7984999999999998E-3</v>
      </c>
      <c r="S251" s="181">
        <v>0</v>
      </c>
      <c r="T251" s="18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3" t="s">
        <v>151</v>
      </c>
      <c r="AT251" s="183" t="s">
        <v>136</v>
      </c>
      <c r="AU251" s="183" t="s">
        <v>85</v>
      </c>
      <c r="AY251" s="16" t="s">
        <v>135</v>
      </c>
      <c r="BE251" s="184">
        <f>IF(N251="základní",J251,0)</f>
        <v>1490.27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83</v>
      </c>
      <c r="BK251" s="184">
        <f>ROUND(I251*H251,2)</f>
        <v>1490.27</v>
      </c>
      <c r="BL251" s="16" t="s">
        <v>151</v>
      </c>
      <c r="BM251" s="183" t="s">
        <v>615</v>
      </c>
    </row>
    <row r="252" spans="1:65" s="2" customFormat="1" ht="29.25">
      <c r="A252" s="30"/>
      <c r="B252" s="31"/>
      <c r="C252" s="32"/>
      <c r="D252" s="185" t="s">
        <v>143</v>
      </c>
      <c r="E252" s="32"/>
      <c r="F252" s="186" t="s">
        <v>616</v>
      </c>
      <c r="G252" s="32"/>
      <c r="H252" s="32"/>
      <c r="I252" s="32"/>
      <c r="J252" s="32"/>
      <c r="K252" s="32"/>
      <c r="L252" s="35"/>
      <c r="M252" s="187"/>
      <c r="N252" s="188"/>
      <c r="O252" s="67"/>
      <c r="P252" s="67"/>
      <c r="Q252" s="67"/>
      <c r="R252" s="67"/>
      <c r="S252" s="67"/>
      <c r="T252" s="68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6" t="s">
        <v>143</v>
      </c>
      <c r="AU252" s="16" t="s">
        <v>85</v>
      </c>
    </row>
    <row r="253" spans="1:65" s="13" customFormat="1" ht="11.25">
      <c r="B253" s="201"/>
      <c r="C253" s="202"/>
      <c r="D253" s="185" t="s">
        <v>192</v>
      </c>
      <c r="E253" s="203" t="s">
        <v>1</v>
      </c>
      <c r="F253" s="204" t="s">
        <v>83</v>
      </c>
      <c r="G253" s="202"/>
      <c r="H253" s="205">
        <v>1</v>
      </c>
      <c r="I253" s="202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85</v>
      </c>
      <c r="AV253" s="13" t="s">
        <v>85</v>
      </c>
      <c r="AW253" s="13" t="s">
        <v>32</v>
      </c>
      <c r="AX253" s="13" t="s">
        <v>83</v>
      </c>
      <c r="AY253" s="210" t="s">
        <v>135</v>
      </c>
    </row>
    <row r="254" spans="1:65" s="2" customFormat="1" ht="37.9" customHeight="1">
      <c r="A254" s="30"/>
      <c r="B254" s="31"/>
      <c r="C254" s="221" t="s">
        <v>410</v>
      </c>
      <c r="D254" s="221" t="s">
        <v>295</v>
      </c>
      <c r="E254" s="222" t="s">
        <v>617</v>
      </c>
      <c r="F254" s="223" t="s">
        <v>618</v>
      </c>
      <c r="G254" s="224" t="s">
        <v>349</v>
      </c>
      <c r="H254" s="225">
        <v>1</v>
      </c>
      <c r="I254" s="226">
        <v>6070</v>
      </c>
      <c r="J254" s="226">
        <f>ROUND(I254*H254,2)</f>
        <v>6070</v>
      </c>
      <c r="K254" s="223" t="s">
        <v>253</v>
      </c>
      <c r="L254" s="227"/>
      <c r="M254" s="228" t="s">
        <v>1</v>
      </c>
      <c r="N254" s="229" t="s">
        <v>40</v>
      </c>
      <c r="O254" s="181">
        <v>0</v>
      </c>
      <c r="P254" s="181">
        <f>O254*H254</f>
        <v>0</v>
      </c>
      <c r="Q254" s="181">
        <v>2.8400000000000002E-2</v>
      </c>
      <c r="R254" s="181">
        <f>Q254*H254</f>
        <v>2.8400000000000002E-2</v>
      </c>
      <c r="S254" s="181">
        <v>0</v>
      </c>
      <c r="T254" s="182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3" t="s">
        <v>166</v>
      </c>
      <c r="AT254" s="183" t="s">
        <v>295</v>
      </c>
      <c r="AU254" s="183" t="s">
        <v>85</v>
      </c>
      <c r="AY254" s="16" t="s">
        <v>135</v>
      </c>
      <c r="BE254" s="184">
        <f>IF(N254="základní",J254,0)</f>
        <v>6070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6" t="s">
        <v>83</v>
      </c>
      <c r="BK254" s="184">
        <f>ROUND(I254*H254,2)</f>
        <v>6070</v>
      </c>
      <c r="BL254" s="16" t="s">
        <v>151</v>
      </c>
      <c r="BM254" s="183" t="s">
        <v>619</v>
      </c>
    </row>
    <row r="255" spans="1:65" s="2" customFormat="1" ht="19.5">
      <c r="A255" s="30"/>
      <c r="B255" s="31"/>
      <c r="C255" s="32"/>
      <c r="D255" s="185" t="s">
        <v>143</v>
      </c>
      <c r="E255" s="32"/>
      <c r="F255" s="186" t="s">
        <v>618</v>
      </c>
      <c r="G255" s="32"/>
      <c r="H255" s="32"/>
      <c r="I255" s="32"/>
      <c r="J255" s="32"/>
      <c r="K255" s="32"/>
      <c r="L255" s="35"/>
      <c r="M255" s="187"/>
      <c r="N255" s="188"/>
      <c r="O255" s="67"/>
      <c r="P255" s="67"/>
      <c r="Q255" s="67"/>
      <c r="R255" s="67"/>
      <c r="S255" s="67"/>
      <c r="T255" s="68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6" t="s">
        <v>143</v>
      </c>
      <c r="AU255" s="16" t="s">
        <v>85</v>
      </c>
    </row>
    <row r="256" spans="1:65" s="13" customFormat="1" ht="11.25">
      <c r="B256" s="201"/>
      <c r="C256" s="202"/>
      <c r="D256" s="185" t="s">
        <v>192</v>
      </c>
      <c r="E256" s="203" t="s">
        <v>1</v>
      </c>
      <c r="F256" s="204" t="s">
        <v>83</v>
      </c>
      <c r="G256" s="202"/>
      <c r="H256" s="205">
        <v>1</v>
      </c>
      <c r="I256" s="202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85</v>
      </c>
      <c r="AV256" s="13" t="s">
        <v>85</v>
      </c>
      <c r="AW256" s="13" t="s">
        <v>32</v>
      </c>
      <c r="AX256" s="13" t="s">
        <v>83</v>
      </c>
      <c r="AY256" s="210" t="s">
        <v>135</v>
      </c>
    </row>
    <row r="257" spans="1:65" s="2" customFormat="1" ht="21.75" customHeight="1">
      <c r="A257" s="30"/>
      <c r="B257" s="31"/>
      <c r="C257" s="173" t="s">
        <v>418</v>
      </c>
      <c r="D257" s="173" t="s">
        <v>136</v>
      </c>
      <c r="E257" s="174" t="s">
        <v>628</v>
      </c>
      <c r="F257" s="175" t="s">
        <v>629</v>
      </c>
      <c r="G257" s="176" t="s">
        <v>349</v>
      </c>
      <c r="H257" s="177">
        <v>3</v>
      </c>
      <c r="I257" s="178">
        <v>607.16</v>
      </c>
      <c r="J257" s="178">
        <f>ROUND(I257*H257,2)</f>
        <v>1821.48</v>
      </c>
      <c r="K257" s="175" t="s">
        <v>140</v>
      </c>
      <c r="L257" s="35"/>
      <c r="M257" s="179" t="s">
        <v>1</v>
      </c>
      <c r="N257" s="180" t="s">
        <v>40</v>
      </c>
      <c r="O257" s="181">
        <v>1.7869999999999999</v>
      </c>
      <c r="P257" s="181">
        <f>O257*H257</f>
        <v>5.3609999999999998</v>
      </c>
      <c r="Q257" s="181">
        <v>0</v>
      </c>
      <c r="R257" s="181">
        <f>Q257*H257</f>
        <v>0</v>
      </c>
      <c r="S257" s="181">
        <v>1.7299999999999999E-2</v>
      </c>
      <c r="T257" s="182">
        <f>S257*H257</f>
        <v>5.1900000000000002E-2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83" t="s">
        <v>151</v>
      </c>
      <c r="AT257" s="183" t="s">
        <v>136</v>
      </c>
      <c r="AU257" s="183" t="s">
        <v>85</v>
      </c>
      <c r="AY257" s="16" t="s">
        <v>135</v>
      </c>
      <c r="BE257" s="184">
        <f>IF(N257="základní",J257,0)</f>
        <v>1821.48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6" t="s">
        <v>83</v>
      </c>
      <c r="BK257" s="184">
        <f>ROUND(I257*H257,2)</f>
        <v>1821.48</v>
      </c>
      <c r="BL257" s="16" t="s">
        <v>151</v>
      </c>
      <c r="BM257" s="183" t="s">
        <v>630</v>
      </c>
    </row>
    <row r="258" spans="1:65" s="2" customFormat="1" ht="19.5">
      <c r="A258" s="30"/>
      <c r="B258" s="31"/>
      <c r="C258" s="32"/>
      <c r="D258" s="185" t="s">
        <v>143</v>
      </c>
      <c r="E258" s="32"/>
      <c r="F258" s="186" t="s">
        <v>631</v>
      </c>
      <c r="G258" s="32"/>
      <c r="H258" s="32"/>
      <c r="I258" s="32"/>
      <c r="J258" s="32"/>
      <c r="K258" s="32"/>
      <c r="L258" s="35"/>
      <c r="M258" s="187"/>
      <c r="N258" s="188"/>
      <c r="O258" s="67"/>
      <c r="P258" s="67"/>
      <c r="Q258" s="67"/>
      <c r="R258" s="67"/>
      <c r="S258" s="67"/>
      <c r="T258" s="68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6" t="s">
        <v>143</v>
      </c>
      <c r="AU258" s="16" t="s">
        <v>85</v>
      </c>
    </row>
    <row r="259" spans="1:65" s="13" customFormat="1" ht="11.25">
      <c r="B259" s="201"/>
      <c r="C259" s="202"/>
      <c r="D259" s="185" t="s">
        <v>192</v>
      </c>
      <c r="E259" s="203" t="s">
        <v>1</v>
      </c>
      <c r="F259" s="204" t="s">
        <v>147</v>
      </c>
      <c r="G259" s="202"/>
      <c r="H259" s="205">
        <v>3</v>
      </c>
      <c r="I259" s="202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85</v>
      </c>
      <c r="AV259" s="13" t="s">
        <v>85</v>
      </c>
      <c r="AW259" s="13" t="s">
        <v>32</v>
      </c>
      <c r="AX259" s="13" t="s">
        <v>83</v>
      </c>
      <c r="AY259" s="210" t="s">
        <v>135</v>
      </c>
    </row>
    <row r="260" spans="1:65" s="2" customFormat="1" ht="21.75" customHeight="1">
      <c r="A260" s="30"/>
      <c r="B260" s="31"/>
      <c r="C260" s="173" t="s">
        <v>424</v>
      </c>
      <c r="D260" s="173" t="s">
        <v>136</v>
      </c>
      <c r="E260" s="174" t="s">
        <v>632</v>
      </c>
      <c r="F260" s="175" t="s">
        <v>633</v>
      </c>
      <c r="G260" s="176" t="s">
        <v>349</v>
      </c>
      <c r="H260" s="177">
        <v>1</v>
      </c>
      <c r="I260" s="178">
        <v>1222.72</v>
      </c>
      <c r="J260" s="178">
        <f>ROUND(I260*H260,2)</f>
        <v>1222.72</v>
      </c>
      <c r="K260" s="175" t="s">
        <v>140</v>
      </c>
      <c r="L260" s="35"/>
      <c r="M260" s="179" t="s">
        <v>1</v>
      </c>
      <c r="N260" s="180" t="s">
        <v>40</v>
      </c>
      <c r="O260" s="181">
        <v>1.8660000000000001</v>
      </c>
      <c r="P260" s="181">
        <f>O260*H260</f>
        <v>1.8660000000000001</v>
      </c>
      <c r="Q260" s="181">
        <v>1.65424E-3</v>
      </c>
      <c r="R260" s="181">
        <f>Q260*H260</f>
        <v>1.65424E-3</v>
      </c>
      <c r="S260" s="181">
        <v>0</v>
      </c>
      <c r="T260" s="18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3" t="s">
        <v>151</v>
      </c>
      <c r="AT260" s="183" t="s">
        <v>136</v>
      </c>
      <c r="AU260" s="183" t="s">
        <v>85</v>
      </c>
      <c r="AY260" s="16" t="s">
        <v>135</v>
      </c>
      <c r="BE260" s="184">
        <f>IF(N260="základní",J260,0)</f>
        <v>1222.72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83</v>
      </c>
      <c r="BK260" s="184">
        <f>ROUND(I260*H260,2)</f>
        <v>1222.72</v>
      </c>
      <c r="BL260" s="16" t="s">
        <v>151</v>
      </c>
      <c r="BM260" s="183" t="s">
        <v>800</v>
      </c>
    </row>
    <row r="261" spans="1:65" s="2" customFormat="1" ht="29.25">
      <c r="A261" s="30"/>
      <c r="B261" s="31"/>
      <c r="C261" s="32"/>
      <c r="D261" s="185" t="s">
        <v>143</v>
      </c>
      <c r="E261" s="32"/>
      <c r="F261" s="186" t="s">
        <v>635</v>
      </c>
      <c r="G261" s="32"/>
      <c r="H261" s="32"/>
      <c r="I261" s="32"/>
      <c r="J261" s="32"/>
      <c r="K261" s="32"/>
      <c r="L261" s="35"/>
      <c r="M261" s="187"/>
      <c r="N261" s="188"/>
      <c r="O261" s="67"/>
      <c r="P261" s="67"/>
      <c r="Q261" s="67"/>
      <c r="R261" s="67"/>
      <c r="S261" s="67"/>
      <c r="T261" s="68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6" t="s">
        <v>143</v>
      </c>
      <c r="AU261" s="16" t="s">
        <v>85</v>
      </c>
    </row>
    <row r="262" spans="1:65" s="13" customFormat="1" ht="11.25">
      <c r="B262" s="201"/>
      <c r="C262" s="202"/>
      <c r="D262" s="185" t="s">
        <v>192</v>
      </c>
      <c r="E262" s="203" t="s">
        <v>1</v>
      </c>
      <c r="F262" s="204" t="s">
        <v>83</v>
      </c>
      <c r="G262" s="202"/>
      <c r="H262" s="205">
        <v>1</v>
      </c>
      <c r="I262" s="202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85</v>
      </c>
      <c r="AV262" s="13" t="s">
        <v>85</v>
      </c>
      <c r="AW262" s="13" t="s">
        <v>32</v>
      </c>
      <c r="AX262" s="13" t="s">
        <v>83</v>
      </c>
      <c r="AY262" s="210" t="s">
        <v>135</v>
      </c>
    </row>
    <row r="263" spans="1:65" s="2" customFormat="1" ht="24.2" customHeight="1">
      <c r="A263" s="30"/>
      <c r="B263" s="31"/>
      <c r="C263" s="221" t="s">
        <v>430</v>
      </c>
      <c r="D263" s="221" t="s">
        <v>295</v>
      </c>
      <c r="E263" s="222" t="s">
        <v>636</v>
      </c>
      <c r="F263" s="223" t="s">
        <v>637</v>
      </c>
      <c r="G263" s="224" t="s">
        <v>349</v>
      </c>
      <c r="H263" s="225">
        <v>1</v>
      </c>
      <c r="I263" s="226">
        <v>6070</v>
      </c>
      <c r="J263" s="226">
        <f>ROUND(I263*H263,2)</f>
        <v>6070</v>
      </c>
      <c r="K263" s="223" t="s">
        <v>253</v>
      </c>
      <c r="L263" s="227"/>
      <c r="M263" s="228" t="s">
        <v>1</v>
      </c>
      <c r="N263" s="229" t="s">
        <v>40</v>
      </c>
      <c r="O263" s="181">
        <v>0</v>
      </c>
      <c r="P263" s="181">
        <f>O263*H263</f>
        <v>0</v>
      </c>
      <c r="Q263" s="181">
        <v>2.3E-2</v>
      </c>
      <c r="R263" s="181">
        <f>Q263*H263</f>
        <v>2.3E-2</v>
      </c>
      <c r="S263" s="181">
        <v>0</v>
      </c>
      <c r="T263" s="18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3" t="s">
        <v>166</v>
      </c>
      <c r="AT263" s="183" t="s">
        <v>295</v>
      </c>
      <c r="AU263" s="183" t="s">
        <v>85</v>
      </c>
      <c r="AY263" s="16" t="s">
        <v>135</v>
      </c>
      <c r="BE263" s="184">
        <f>IF(N263="základní",J263,0)</f>
        <v>6070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83</v>
      </c>
      <c r="BK263" s="184">
        <f>ROUND(I263*H263,2)</f>
        <v>6070</v>
      </c>
      <c r="BL263" s="16" t="s">
        <v>151</v>
      </c>
      <c r="BM263" s="183" t="s">
        <v>801</v>
      </c>
    </row>
    <row r="264" spans="1:65" s="2" customFormat="1" ht="19.5">
      <c r="A264" s="30"/>
      <c r="B264" s="31"/>
      <c r="C264" s="32"/>
      <c r="D264" s="185" t="s">
        <v>143</v>
      </c>
      <c r="E264" s="32"/>
      <c r="F264" s="186" t="s">
        <v>639</v>
      </c>
      <c r="G264" s="32"/>
      <c r="H264" s="32"/>
      <c r="I264" s="32"/>
      <c r="J264" s="32"/>
      <c r="K264" s="32"/>
      <c r="L264" s="35"/>
      <c r="M264" s="187"/>
      <c r="N264" s="188"/>
      <c r="O264" s="67"/>
      <c r="P264" s="67"/>
      <c r="Q264" s="67"/>
      <c r="R264" s="67"/>
      <c r="S264" s="67"/>
      <c r="T264" s="68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6" t="s">
        <v>143</v>
      </c>
      <c r="AU264" s="16" t="s">
        <v>85</v>
      </c>
    </row>
    <row r="265" spans="1:65" s="13" customFormat="1" ht="11.25">
      <c r="B265" s="201"/>
      <c r="C265" s="202"/>
      <c r="D265" s="185" t="s">
        <v>192</v>
      </c>
      <c r="E265" s="203" t="s">
        <v>1</v>
      </c>
      <c r="F265" s="204" t="s">
        <v>83</v>
      </c>
      <c r="G265" s="202"/>
      <c r="H265" s="205">
        <v>1</v>
      </c>
      <c r="I265" s="202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85</v>
      </c>
      <c r="AV265" s="13" t="s">
        <v>85</v>
      </c>
      <c r="AW265" s="13" t="s">
        <v>32</v>
      </c>
      <c r="AX265" s="13" t="s">
        <v>83</v>
      </c>
      <c r="AY265" s="210" t="s">
        <v>135</v>
      </c>
    </row>
    <row r="266" spans="1:65" s="2" customFormat="1" ht="21.75" customHeight="1">
      <c r="A266" s="30"/>
      <c r="B266" s="31"/>
      <c r="C266" s="173" t="s">
        <v>435</v>
      </c>
      <c r="D266" s="173" t="s">
        <v>136</v>
      </c>
      <c r="E266" s="174" t="s">
        <v>802</v>
      </c>
      <c r="F266" s="175" t="s">
        <v>803</v>
      </c>
      <c r="G266" s="176" t="s">
        <v>349</v>
      </c>
      <c r="H266" s="177">
        <v>2</v>
      </c>
      <c r="I266" s="178">
        <v>1383.03</v>
      </c>
      <c r="J266" s="178">
        <f>ROUND(I266*H266,2)</f>
        <v>2766.06</v>
      </c>
      <c r="K266" s="175" t="s">
        <v>140</v>
      </c>
      <c r="L266" s="35"/>
      <c r="M266" s="179" t="s">
        <v>1</v>
      </c>
      <c r="N266" s="180" t="s">
        <v>40</v>
      </c>
      <c r="O266" s="181">
        <v>2.1280000000000001</v>
      </c>
      <c r="P266" s="181">
        <f>O266*H266</f>
        <v>4.2560000000000002</v>
      </c>
      <c r="Q266" s="181">
        <v>2.95744E-3</v>
      </c>
      <c r="R266" s="181">
        <f>Q266*H266</f>
        <v>5.91488E-3</v>
      </c>
      <c r="S266" s="181">
        <v>0</v>
      </c>
      <c r="T266" s="182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83" t="s">
        <v>151</v>
      </c>
      <c r="AT266" s="183" t="s">
        <v>136</v>
      </c>
      <c r="AU266" s="183" t="s">
        <v>85</v>
      </c>
      <c r="AY266" s="16" t="s">
        <v>135</v>
      </c>
      <c r="BE266" s="184">
        <f>IF(N266="základní",J266,0)</f>
        <v>2766.06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6" t="s">
        <v>83</v>
      </c>
      <c r="BK266" s="184">
        <f>ROUND(I266*H266,2)</f>
        <v>2766.06</v>
      </c>
      <c r="BL266" s="16" t="s">
        <v>151</v>
      </c>
      <c r="BM266" s="183" t="s">
        <v>804</v>
      </c>
    </row>
    <row r="267" spans="1:65" s="2" customFormat="1" ht="29.25">
      <c r="A267" s="30"/>
      <c r="B267" s="31"/>
      <c r="C267" s="32"/>
      <c r="D267" s="185" t="s">
        <v>143</v>
      </c>
      <c r="E267" s="32"/>
      <c r="F267" s="186" t="s">
        <v>805</v>
      </c>
      <c r="G267" s="32"/>
      <c r="H267" s="32"/>
      <c r="I267" s="32"/>
      <c r="J267" s="32"/>
      <c r="K267" s="32"/>
      <c r="L267" s="35"/>
      <c r="M267" s="187"/>
      <c r="N267" s="188"/>
      <c r="O267" s="67"/>
      <c r="P267" s="67"/>
      <c r="Q267" s="67"/>
      <c r="R267" s="67"/>
      <c r="S267" s="67"/>
      <c r="T267" s="68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T267" s="16" t="s">
        <v>143</v>
      </c>
      <c r="AU267" s="16" t="s">
        <v>85</v>
      </c>
    </row>
    <row r="268" spans="1:65" s="13" customFormat="1" ht="11.25">
      <c r="B268" s="201"/>
      <c r="C268" s="202"/>
      <c r="D268" s="185" t="s">
        <v>192</v>
      </c>
      <c r="E268" s="203" t="s">
        <v>1</v>
      </c>
      <c r="F268" s="204" t="s">
        <v>85</v>
      </c>
      <c r="G268" s="202"/>
      <c r="H268" s="205">
        <v>2</v>
      </c>
      <c r="I268" s="202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192</v>
      </c>
      <c r="AU268" s="210" t="s">
        <v>85</v>
      </c>
      <c r="AV268" s="13" t="s">
        <v>85</v>
      </c>
      <c r="AW268" s="13" t="s">
        <v>32</v>
      </c>
      <c r="AX268" s="13" t="s">
        <v>83</v>
      </c>
      <c r="AY268" s="210" t="s">
        <v>135</v>
      </c>
    </row>
    <row r="269" spans="1:65" s="2" customFormat="1" ht="24.2" customHeight="1">
      <c r="A269" s="30"/>
      <c r="B269" s="31"/>
      <c r="C269" s="221" t="s">
        <v>441</v>
      </c>
      <c r="D269" s="221" t="s">
        <v>295</v>
      </c>
      <c r="E269" s="222" t="s">
        <v>806</v>
      </c>
      <c r="F269" s="223" t="s">
        <v>807</v>
      </c>
      <c r="G269" s="224" t="s">
        <v>349</v>
      </c>
      <c r="H269" s="225">
        <v>2</v>
      </c>
      <c r="I269" s="226">
        <v>10500</v>
      </c>
      <c r="J269" s="226">
        <f>ROUND(I269*H269,2)</f>
        <v>21000</v>
      </c>
      <c r="K269" s="223" t="s">
        <v>253</v>
      </c>
      <c r="L269" s="227"/>
      <c r="M269" s="228" t="s">
        <v>1</v>
      </c>
      <c r="N269" s="229" t="s">
        <v>40</v>
      </c>
      <c r="O269" s="181">
        <v>0</v>
      </c>
      <c r="P269" s="181">
        <f>O269*H269</f>
        <v>0</v>
      </c>
      <c r="Q269" s="181">
        <v>4.5999999999999999E-2</v>
      </c>
      <c r="R269" s="181">
        <f>Q269*H269</f>
        <v>9.1999999999999998E-2</v>
      </c>
      <c r="S269" s="181">
        <v>0</v>
      </c>
      <c r="T269" s="182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83" t="s">
        <v>166</v>
      </c>
      <c r="AT269" s="183" t="s">
        <v>295</v>
      </c>
      <c r="AU269" s="183" t="s">
        <v>85</v>
      </c>
      <c r="AY269" s="16" t="s">
        <v>135</v>
      </c>
      <c r="BE269" s="184">
        <f>IF(N269="základní",J269,0)</f>
        <v>21000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6" t="s">
        <v>83</v>
      </c>
      <c r="BK269" s="184">
        <f>ROUND(I269*H269,2)</f>
        <v>21000</v>
      </c>
      <c r="BL269" s="16" t="s">
        <v>151</v>
      </c>
      <c r="BM269" s="183" t="s">
        <v>808</v>
      </c>
    </row>
    <row r="270" spans="1:65" s="2" customFormat="1" ht="19.5">
      <c r="A270" s="30"/>
      <c r="B270" s="31"/>
      <c r="C270" s="32"/>
      <c r="D270" s="185" t="s">
        <v>143</v>
      </c>
      <c r="E270" s="32"/>
      <c r="F270" s="186" t="s">
        <v>809</v>
      </c>
      <c r="G270" s="32"/>
      <c r="H270" s="32"/>
      <c r="I270" s="32"/>
      <c r="J270" s="32"/>
      <c r="K270" s="32"/>
      <c r="L270" s="35"/>
      <c r="M270" s="187"/>
      <c r="N270" s="188"/>
      <c r="O270" s="67"/>
      <c r="P270" s="67"/>
      <c r="Q270" s="67"/>
      <c r="R270" s="67"/>
      <c r="S270" s="67"/>
      <c r="T270" s="68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T270" s="16" t="s">
        <v>143</v>
      </c>
      <c r="AU270" s="16" t="s">
        <v>85</v>
      </c>
    </row>
    <row r="271" spans="1:65" s="13" customFormat="1" ht="11.25">
      <c r="B271" s="201"/>
      <c r="C271" s="202"/>
      <c r="D271" s="185" t="s">
        <v>192</v>
      </c>
      <c r="E271" s="203" t="s">
        <v>1</v>
      </c>
      <c r="F271" s="204" t="s">
        <v>85</v>
      </c>
      <c r="G271" s="202"/>
      <c r="H271" s="205">
        <v>2</v>
      </c>
      <c r="I271" s="202"/>
      <c r="J271" s="202"/>
      <c r="K271" s="202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192</v>
      </c>
      <c r="AU271" s="210" t="s">
        <v>85</v>
      </c>
      <c r="AV271" s="13" t="s">
        <v>85</v>
      </c>
      <c r="AW271" s="13" t="s">
        <v>32</v>
      </c>
      <c r="AX271" s="13" t="s">
        <v>83</v>
      </c>
      <c r="AY271" s="210" t="s">
        <v>135</v>
      </c>
    </row>
    <row r="272" spans="1:65" s="2" customFormat="1" ht="21.75" customHeight="1">
      <c r="A272" s="30"/>
      <c r="B272" s="31"/>
      <c r="C272" s="173" t="s">
        <v>449</v>
      </c>
      <c r="D272" s="173" t="s">
        <v>136</v>
      </c>
      <c r="E272" s="174" t="s">
        <v>640</v>
      </c>
      <c r="F272" s="175" t="s">
        <v>641</v>
      </c>
      <c r="G272" s="176" t="s">
        <v>198</v>
      </c>
      <c r="H272" s="177">
        <v>72.8</v>
      </c>
      <c r="I272" s="178">
        <v>19.37</v>
      </c>
      <c r="J272" s="178">
        <f>ROUND(I272*H272,2)</f>
        <v>1410.14</v>
      </c>
      <c r="K272" s="175" t="s">
        <v>140</v>
      </c>
      <c r="L272" s="35"/>
      <c r="M272" s="179" t="s">
        <v>1</v>
      </c>
      <c r="N272" s="180" t="s">
        <v>40</v>
      </c>
      <c r="O272" s="181">
        <v>4.3999999999999997E-2</v>
      </c>
      <c r="P272" s="181">
        <f>O272*H272</f>
        <v>3.2031999999999998</v>
      </c>
      <c r="Q272" s="181">
        <v>0</v>
      </c>
      <c r="R272" s="181">
        <f>Q272*H272</f>
        <v>0</v>
      </c>
      <c r="S272" s="181">
        <v>0</v>
      </c>
      <c r="T272" s="182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83" t="s">
        <v>151</v>
      </c>
      <c r="AT272" s="183" t="s">
        <v>136</v>
      </c>
      <c r="AU272" s="183" t="s">
        <v>85</v>
      </c>
      <c r="AY272" s="16" t="s">
        <v>135</v>
      </c>
      <c r="BE272" s="184">
        <f>IF(N272="základní",J272,0)</f>
        <v>1410.14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6" t="s">
        <v>83</v>
      </c>
      <c r="BK272" s="184">
        <f>ROUND(I272*H272,2)</f>
        <v>1410.14</v>
      </c>
      <c r="BL272" s="16" t="s">
        <v>151</v>
      </c>
      <c r="BM272" s="183" t="s">
        <v>810</v>
      </c>
    </row>
    <row r="273" spans="1:65" s="2" customFormat="1" ht="11.25">
      <c r="A273" s="30"/>
      <c r="B273" s="31"/>
      <c r="C273" s="32"/>
      <c r="D273" s="185" t="s">
        <v>143</v>
      </c>
      <c r="E273" s="32"/>
      <c r="F273" s="186" t="s">
        <v>643</v>
      </c>
      <c r="G273" s="32"/>
      <c r="H273" s="32"/>
      <c r="I273" s="32"/>
      <c r="J273" s="32"/>
      <c r="K273" s="32"/>
      <c r="L273" s="35"/>
      <c r="M273" s="187"/>
      <c r="N273" s="188"/>
      <c r="O273" s="67"/>
      <c r="P273" s="67"/>
      <c r="Q273" s="67"/>
      <c r="R273" s="67"/>
      <c r="S273" s="67"/>
      <c r="T273" s="68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T273" s="16" t="s">
        <v>143</v>
      </c>
      <c r="AU273" s="16" t="s">
        <v>85</v>
      </c>
    </row>
    <row r="274" spans="1:65" s="13" customFormat="1" ht="11.25">
      <c r="B274" s="201"/>
      <c r="C274" s="202"/>
      <c r="D274" s="185" t="s">
        <v>192</v>
      </c>
      <c r="E274" s="203" t="s">
        <v>1</v>
      </c>
      <c r="F274" s="204" t="s">
        <v>797</v>
      </c>
      <c r="G274" s="202"/>
      <c r="H274" s="205">
        <v>72.8</v>
      </c>
      <c r="I274" s="202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85</v>
      </c>
      <c r="AV274" s="13" t="s">
        <v>85</v>
      </c>
      <c r="AW274" s="13" t="s">
        <v>32</v>
      </c>
      <c r="AX274" s="13" t="s">
        <v>83</v>
      </c>
      <c r="AY274" s="210" t="s">
        <v>135</v>
      </c>
    </row>
    <row r="275" spans="1:65" s="2" customFormat="1" ht="24.2" customHeight="1">
      <c r="A275" s="30"/>
      <c r="B275" s="31"/>
      <c r="C275" s="173" t="s">
        <v>644</v>
      </c>
      <c r="D275" s="173" t="s">
        <v>136</v>
      </c>
      <c r="E275" s="174" t="s">
        <v>645</v>
      </c>
      <c r="F275" s="175" t="s">
        <v>646</v>
      </c>
      <c r="G275" s="176" t="s">
        <v>198</v>
      </c>
      <c r="H275" s="177">
        <v>72.8</v>
      </c>
      <c r="I275" s="178">
        <v>36.94</v>
      </c>
      <c r="J275" s="178">
        <f>ROUND(I275*H275,2)</f>
        <v>2689.23</v>
      </c>
      <c r="K275" s="175" t="s">
        <v>140</v>
      </c>
      <c r="L275" s="35"/>
      <c r="M275" s="179" t="s">
        <v>1</v>
      </c>
      <c r="N275" s="180" t="s">
        <v>40</v>
      </c>
      <c r="O275" s="181">
        <v>7.9000000000000001E-2</v>
      </c>
      <c r="P275" s="181">
        <f>O275*H275</f>
        <v>5.7511999999999999</v>
      </c>
      <c r="Q275" s="181">
        <v>5.5000000000000003E-7</v>
      </c>
      <c r="R275" s="181">
        <f>Q275*H275</f>
        <v>4.0040000000000003E-5</v>
      </c>
      <c r="S275" s="181">
        <v>0</v>
      </c>
      <c r="T275" s="182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83" t="s">
        <v>151</v>
      </c>
      <c r="AT275" s="183" t="s">
        <v>136</v>
      </c>
      <c r="AU275" s="183" t="s">
        <v>85</v>
      </c>
      <c r="AY275" s="16" t="s">
        <v>135</v>
      </c>
      <c r="BE275" s="184">
        <f>IF(N275="základní",J275,0)</f>
        <v>2689.23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6" t="s">
        <v>83</v>
      </c>
      <c r="BK275" s="184">
        <f>ROUND(I275*H275,2)</f>
        <v>2689.23</v>
      </c>
      <c r="BL275" s="16" t="s">
        <v>151</v>
      </c>
      <c r="BM275" s="183" t="s">
        <v>811</v>
      </c>
    </row>
    <row r="276" spans="1:65" s="2" customFormat="1" ht="11.25">
      <c r="A276" s="30"/>
      <c r="B276" s="31"/>
      <c r="C276" s="32"/>
      <c r="D276" s="185" t="s">
        <v>143</v>
      </c>
      <c r="E276" s="32"/>
      <c r="F276" s="186" t="s">
        <v>646</v>
      </c>
      <c r="G276" s="32"/>
      <c r="H276" s="32"/>
      <c r="I276" s="32"/>
      <c r="J276" s="32"/>
      <c r="K276" s="32"/>
      <c r="L276" s="35"/>
      <c r="M276" s="187"/>
      <c r="N276" s="188"/>
      <c r="O276" s="67"/>
      <c r="P276" s="67"/>
      <c r="Q276" s="67"/>
      <c r="R276" s="67"/>
      <c r="S276" s="67"/>
      <c r="T276" s="68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T276" s="16" t="s">
        <v>143</v>
      </c>
      <c r="AU276" s="16" t="s">
        <v>85</v>
      </c>
    </row>
    <row r="277" spans="1:65" s="13" customFormat="1" ht="11.25">
      <c r="B277" s="201"/>
      <c r="C277" s="202"/>
      <c r="D277" s="185" t="s">
        <v>192</v>
      </c>
      <c r="E277" s="203" t="s">
        <v>1</v>
      </c>
      <c r="F277" s="204" t="s">
        <v>797</v>
      </c>
      <c r="G277" s="202"/>
      <c r="H277" s="205">
        <v>72.8</v>
      </c>
      <c r="I277" s="202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192</v>
      </c>
      <c r="AU277" s="210" t="s">
        <v>85</v>
      </c>
      <c r="AV277" s="13" t="s">
        <v>85</v>
      </c>
      <c r="AW277" s="13" t="s">
        <v>32</v>
      </c>
      <c r="AX277" s="13" t="s">
        <v>83</v>
      </c>
      <c r="AY277" s="210" t="s">
        <v>135</v>
      </c>
    </row>
    <row r="278" spans="1:65" s="2" customFormat="1" ht="24.2" customHeight="1">
      <c r="A278" s="30"/>
      <c r="B278" s="31"/>
      <c r="C278" s="173" t="s">
        <v>648</v>
      </c>
      <c r="D278" s="173" t="s">
        <v>136</v>
      </c>
      <c r="E278" s="174" t="s">
        <v>649</v>
      </c>
      <c r="F278" s="175" t="s">
        <v>650</v>
      </c>
      <c r="G278" s="176" t="s">
        <v>349</v>
      </c>
      <c r="H278" s="177">
        <v>3</v>
      </c>
      <c r="I278" s="178">
        <v>184.83</v>
      </c>
      <c r="J278" s="178">
        <f>ROUND(I278*H278,2)</f>
        <v>554.49</v>
      </c>
      <c r="K278" s="175" t="s">
        <v>140</v>
      </c>
      <c r="L278" s="35"/>
      <c r="M278" s="179" t="s">
        <v>1</v>
      </c>
      <c r="N278" s="180" t="s">
        <v>40</v>
      </c>
      <c r="O278" s="181">
        <v>0.54400000000000004</v>
      </c>
      <c r="P278" s="181">
        <f>O278*H278</f>
        <v>1.6320000000000001</v>
      </c>
      <c r="Q278" s="181">
        <v>0</v>
      </c>
      <c r="R278" s="181">
        <f>Q278*H278</f>
        <v>0</v>
      </c>
      <c r="S278" s="181">
        <v>0.05</v>
      </c>
      <c r="T278" s="182">
        <f>S278*H278</f>
        <v>0.15000000000000002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83" t="s">
        <v>151</v>
      </c>
      <c r="AT278" s="183" t="s">
        <v>136</v>
      </c>
      <c r="AU278" s="183" t="s">
        <v>85</v>
      </c>
      <c r="AY278" s="16" t="s">
        <v>135</v>
      </c>
      <c r="BE278" s="184">
        <f>IF(N278="základní",J278,0)</f>
        <v>554.49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6" t="s">
        <v>83</v>
      </c>
      <c r="BK278" s="184">
        <f>ROUND(I278*H278,2)</f>
        <v>554.49</v>
      </c>
      <c r="BL278" s="16" t="s">
        <v>151</v>
      </c>
      <c r="BM278" s="183" t="s">
        <v>651</v>
      </c>
    </row>
    <row r="279" spans="1:65" s="2" customFormat="1" ht="19.5">
      <c r="A279" s="30"/>
      <c r="B279" s="31"/>
      <c r="C279" s="32"/>
      <c r="D279" s="185" t="s">
        <v>143</v>
      </c>
      <c r="E279" s="32"/>
      <c r="F279" s="186" t="s">
        <v>652</v>
      </c>
      <c r="G279" s="32"/>
      <c r="H279" s="32"/>
      <c r="I279" s="32"/>
      <c r="J279" s="32"/>
      <c r="K279" s="32"/>
      <c r="L279" s="35"/>
      <c r="M279" s="187"/>
      <c r="N279" s="188"/>
      <c r="O279" s="67"/>
      <c r="P279" s="67"/>
      <c r="Q279" s="67"/>
      <c r="R279" s="67"/>
      <c r="S279" s="67"/>
      <c r="T279" s="68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T279" s="16" t="s">
        <v>143</v>
      </c>
      <c r="AU279" s="16" t="s">
        <v>85</v>
      </c>
    </row>
    <row r="280" spans="1:65" s="13" customFormat="1" ht="11.25">
      <c r="B280" s="201"/>
      <c r="C280" s="202"/>
      <c r="D280" s="185" t="s">
        <v>192</v>
      </c>
      <c r="E280" s="203" t="s">
        <v>1</v>
      </c>
      <c r="F280" s="204" t="s">
        <v>147</v>
      </c>
      <c r="G280" s="202"/>
      <c r="H280" s="205">
        <v>3</v>
      </c>
      <c r="I280" s="202"/>
      <c r="J280" s="202"/>
      <c r="K280" s="202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192</v>
      </c>
      <c r="AU280" s="210" t="s">
        <v>85</v>
      </c>
      <c r="AV280" s="13" t="s">
        <v>85</v>
      </c>
      <c r="AW280" s="13" t="s">
        <v>32</v>
      </c>
      <c r="AX280" s="13" t="s">
        <v>83</v>
      </c>
      <c r="AY280" s="210" t="s">
        <v>135</v>
      </c>
    </row>
    <row r="281" spans="1:65" s="2" customFormat="1" ht="24.2" customHeight="1">
      <c r="A281" s="30"/>
      <c r="B281" s="31"/>
      <c r="C281" s="173" t="s">
        <v>653</v>
      </c>
      <c r="D281" s="173" t="s">
        <v>136</v>
      </c>
      <c r="E281" s="174" t="s">
        <v>654</v>
      </c>
      <c r="F281" s="175" t="s">
        <v>655</v>
      </c>
      <c r="G281" s="176" t="s">
        <v>371</v>
      </c>
      <c r="H281" s="177">
        <v>240</v>
      </c>
      <c r="I281" s="178">
        <v>81.819999999999993</v>
      </c>
      <c r="J281" s="178">
        <f>ROUND(I281*H281,2)</f>
        <v>19636.8</v>
      </c>
      <c r="K281" s="175" t="s">
        <v>140</v>
      </c>
      <c r="L281" s="35"/>
      <c r="M281" s="179" t="s">
        <v>1</v>
      </c>
      <c r="N281" s="180" t="s">
        <v>40</v>
      </c>
      <c r="O281" s="181">
        <v>0.184</v>
      </c>
      <c r="P281" s="181">
        <f>O281*H281</f>
        <v>44.16</v>
      </c>
      <c r="Q281" s="181">
        <v>3.2634E-5</v>
      </c>
      <c r="R281" s="181">
        <f>Q281*H281</f>
        <v>7.8321599999999995E-3</v>
      </c>
      <c r="S281" s="181">
        <v>0</v>
      </c>
      <c r="T281" s="182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83" t="s">
        <v>151</v>
      </c>
      <c r="AT281" s="183" t="s">
        <v>136</v>
      </c>
      <c r="AU281" s="183" t="s">
        <v>85</v>
      </c>
      <c r="AY281" s="16" t="s">
        <v>135</v>
      </c>
      <c r="BE281" s="184">
        <f>IF(N281="základní",J281,0)</f>
        <v>19636.8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6" t="s">
        <v>83</v>
      </c>
      <c r="BK281" s="184">
        <f>ROUND(I281*H281,2)</f>
        <v>19636.8</v>
      </c>
      <c r="BL281" s="16" t="s">
        <v>151</v>
      </c>
      <c r="BM281" s="183" t="s">
        <v>656</v>
      </c>
    </row>
    <row r="282" spans="1:65" s="2" customFormat="1" ht="19.5">
      <c r="A282" s="30"/>
      <c r="B282" s="31"/>
      <c r="C282" s="32"/>
      <c r="D282" s="185" t="s">
        <v>143</v>
      </c>
      <c r="E282" s="32"/>
      <c r="F282" s="186" t="s">
        <v>657</v>
      </c>
      <c r="G282" s="32"/>
      <c r="H282" s="32"/>
      <c r="I282" s="32"/>
      <c r="J282" s="32"/>
      <c r="K282" s="32"/>
      <c r="L282" s="35"/>
      <c r="M282" s="187"/>
      <c r="N282" s="188"/>
      <c r="O282" s="67"/>
      <c r="P282" s="67"/>
      <c r="Q282" s="67"/>
      <c r="R282" s="67"/>
      <c r="S282" s="67"/>
      <c r="T282" s="68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T282" s="16" t="s">
        <v>143</v>
      </c>
      <c r="AU282" s="16" t="s">
        <v>85</v>
      </c>
    </row>
    <row r="283" spans="1:65" s="13" customFormat="1" ht="11.25">
      <c r="B283" s="201"/>
      <c r="C283" s="202"/>
      <c r="D283" s="185" t="s">
        <v>192</v>
      </c>
      <c r="E283" s="203" t="s">
        <v>1</v>
      </c>
      <c r="F283" s="204" t="s">
        <v>658</v>
      </c>
      <c r="G283" s="202"/>
      <c r="H283" s="205">
        <v>240</v>
      </c>
      <c r="I283" s="202"/>
      <c r="J283" s="202"/>
      <c r="K283" s="202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192</v>
      </c>
      <c r="AU283" s="210" t="s">
        <v>85</v>
      </c>
      <c r="AV283" s="13" t="s">
        <v>85</v>
      </c>
      <c r="AW283" s="13" t="s">
        <v>32</v>
      </c>
      <c r="AX283" s="13" t="s">
        <v>83</v>
      </c>
      <c r="AY283" s="210" t="s">
        <v>135</v>
      </c>
    </row>
    <row r="284" spans="1:65" s="2" customFormat="1" ht="16.5" customHeight="1">
      <c r="A284" s="30"/>
      <c r="B284" s="31"/>
      <c r="C284" s="173" t="s">
        <v>659</v>
      </c>
      <c r="D284" s="173" t="s">
        <v>136</v>
      </c>
      <c r="E284" s="174" t="s">
        <v>660</v>
      </c>
      <c r="F284" s="175" t="s">
        <v>661</v>
      </c>
      <c r="G284" s="176" t="s">
        <v>349</v>
      </c>
      <c r="H284" s="177">
        <v>8</v>
      </c>
      <c r="I284" s="178">
        <v>498.72</v>
      </c>
      <c r="J284" s="178">
        <f>ROUND(I284*H284,2)</f>
        <v>3989.76</v>
      </c>
      <c r="K284" s="175" t="s">
        <v>140</v>
      </c>
      <c r="L284" s="35"/>
      <c r="M284" s="179" t="s">
        <v>1</v>
      </c>
      <c r="N284" s="180" t="s">
        <v>40</v>
      </c>
      <c r="O284" s="181">
        <v>0.86299999999999999</v>
      </c>
      <c r="P284" s="181">
        <f>O284*H284</f>
        <v>6.9039999999999999</v>
      </c>
      <c r="Q284" s="181">
        <v>0.1230316</v>
      </c>
      <c r="R284" s="181">
        <f>Q284*H284</f>
        <v>0.98425280000000004</v>
      </c>
      <c r="S284" s="181">
        <v>0</v>
      </c>
      <c r="T284" s="182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83" t="s">
        <v>151</v>
      </c>
      <c r="AT284" s="183" t="s">
        <v>136</v>
      </c>
      <c r="AU284" s="183" t="s">
        <v>85</v>
      </c>
      <c r="AY284" s="16" t="s">
        <v>135</v>
      </c>
      <c r="BE284" s="184">
        <f>IF(N284="základní",J284,0)</f>
        <v>3989.76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6" t="s">
        <v>83</v>
      </c>
      <c r="BK284" s="184">
        <f>ROUND(I284*H284,2)</f>
        <v>3989.76</v>
      </c>
      <c r="BL284" s="16" t="s">
        <v>151</v>
      </c>
      <c r="BM284" s="183" t="s">
        <v>662</v>
      </c>
    </row>
    <row r="285" spans="1:65" s="2" customFormat="1" ht="11.25">
      <c r="A285" s="30"/>
      <c r="B285" s="31"/>
      <c r="C285" s="32"/>
      <c r="D285" s="185" t="s">
        <v>143</v>
      </c>
      <c r="E285" s="32"/>
      <c r="F285" s="186" t="s">
        <v>661</v>
      </c>
      <c r="G285" s="32"/>
      <c r="H285" s="32"/>
      <c r="I285" s="32"/>
      <c r="J285" s="32"/>
      <c r="K285" s="32"/>
      <c r="L285" s="35"/>
      <c r="M285" s="187"/>
      <c r="N285" s="188"/>
      <c r="O285" s="67"/>
      <c r="P285" s="67"/>
      <c r="Q285" s="67"/>
      <c r="R285" s="67"/>
      <c r="S285" s="67"/>
      <c r="T285" s="68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T285" s="16" t="s">
        <v>143</v>
      </c>
      <c r="AU285" s="16" t="s">
        <v>85</v>
      </c>
    </row>
    <row r="286" spans="1:65" s="13" customFormat="1" ht="11.25">
      <c r="B286" s="201"/>
      <c r="C286" s="202"/>
      <c r="D286" s="185" t="s">
        <v>192</v>
      </c>
      <c r="E286" s="203" t="s">
        <v>1</v>
      </c>
      <c r="F286" s="204" t="s">
        <v>812</v>
      </c>
      <c r="G286" s="202"/>
      <c r="H286" s="205">
        <v>8</v>
      </c>
      <c r="I286" s="202"/>
      <c r="J286" s="202"/>
      <c r="K286" s="202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192</v>
      </c>
      <c r="AU286" s="210" t="s">
        <v>85</v>
      </c>
      <c r="AV286" s="13" t="s">
        <v>85</v>
      </c>
      <c r="AW286" s="13" t="s">
        <v>32</v>
      </c>
      <c r="AX286" s="13" t="s">
        <v>83</v>
      </c>
      <c r="AY286" s="210" t="s">
        <v>135</v>
      </c>
    </row>
    <row r="287" spans="1:65" s="2" customFormat="1" ht="16.5" customHeight="1">
      <c r="A287" s="30"/>
      <c r="B287" s="31"/>
      <c r="C287" s="221" t="s">
        <v>664</v>
      </c>
      <c r="D287" s="221" t="s">
        <v>295</v>
      </c>
      <c r="E287" s="222" t="s">
        <v>665</v>
      </c>
      <c r="F287" s="223" t="s">
        <v>666</v>
      </c>
      <c r="G287" s="224" t="s">
        <v>349</v>
      </c>
      <c r="H287" s="225">
        <v>8</v>
      </c>
      <c r="I287" s="226">
        <v>785.81</v>
      </c>
      <c r="J287" s="226">
        <f>ROUND(I287*H287,2)</f>
        <v>6286.48</v>
      </c>
      <c r="K287" s="223" t="s">
        <v>1</v>
      </c>
      <c r="L287" s="227"/>
      <c r="M287" s="228" t="s">
        <v>1</v>
      </c>
      <c r="N287" s="229" t="s">
        <v>40</v>
      </c>
      <c r="O287" s="181">
        <v>0</v>
      </c>
      <c r="P287" s="181">
        <f>O287*H287</f>
        <v>0</v>
      </c>
      <c r="Q287" s="181">
        <v>1.3299999999999999E-2</v>
      </c>
      <c r="R287" s="181">
        <f>Q287*H287</f>
        <v>0.10639999999999999</v>
      </c>
      <c r="S287" s="181">
        <v>0</v>
      </c>
      <c r="T287" s="182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83" t="s">
        <v>166</v>
      </c>
      <c r="AT287" s="183" t="s">
        <v>295</v>
      </c>
      <c r="AU287" s="183" t="s">
        <v>85</v>
      </c>
      <c r="AY287" s="16" t="s">
        <v>135</v>
      </c>
      <c r="BE287" s="184">
        <f>IF(N287="základní",J287,0)</f>
        <v>6286.48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6" t="s">
        <v>83</v>
      </c>
      <c r="BK287" s="184">
        <f>ROUND(I287*H287,2)</f>
        <v>6286.48</v>
      </c>
      <c r="BL287" s="16" t="s">
        <v>151</v>
      </c>
      <c r="BM287" s="183" t="s">
        <v>667</v>
      </c>
    </row>
    <row r="288" spans="1:65" s="2" customFormat="1" ht="11.25">
      <c r="A288" s="30"/>
      <c r="B288" s="31"/>
      <c r="C288" s="32"/>
      <c r="D288" s="185" t="s">
        <v>143</v>
      </c>
      <c r="E288" s="32"/>
      <c r="F288" s="186" t="s">
        <v>666</v>
      </c>
      <c r="G288" s="32"/>
      <c r="H288" s="32"/>
      <c r="I288" s="32"/>
      <c r="J288" s="32"/>
      <c r="K288" s="32"/>
      <c r="L288" s="35"/>
      <c r="M288" s="187"/>
      <c r="N288" s="188"/>
      <c r="O288" s="67"/>
      <c r="P288" s="67"/>
      <c r="Q288" s="67"/>
      <c r="R288" s="67"/>
      <c r="S288" s="67"/>
      <c r="T288" s="68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T288" s="16" t="s">
        <v>143</v>
      </c>
      <c r="AU288" s="16" t="s">
        <v>85</v>
      </c>
    </row>
    <row r="289" spans="1:65" s="13" customFormat="1" ht="11.25">
      <c r="B289" s="201"/>
      <c r="C289" s="202"/>
      <c r="D289" s="185" t="s">
        <v>192</v>
      </c>
      <c r="E289" s="203" t="s">
        <v>1</v>
      </c>
      <c r="F289" s="204" t="s">
        <v>812</v>
      </c>
      <c r="G289" s="202"/>
      <c r="H289" s="205">
        <v>8</v>
      </c>
      <c r="I289" s="202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192</v>
      </c>
      <c r="AU289" s="210" t="s">
        <v>85</v>
      </c>
      <c r="AV289" s="13" t="s">
        <v>85</v>
      </c>
      <c r="AW289" s="13" t="s">
        <v>32</v>
      </c>
      <c r="AX289" s="13" t="s">
        <v>83</v>
      </c>
      <c r="AY289" s="210" t="s">
        <v>135</v>
      </c>
    </row>
    <row r="290" spans="1:65" s="2" customFormat="1" ht="16.5" customHeight="1">
      <c r="A290" s="30"/>
      <c r="B290" s="31"/>
      <c r="C290" s="173" t="s">
        <v>668</v>
      </c>
      <c r="D290" s="173" t="s">
        <v>136</v>
      </c>
      <c r="E290" s="174" t="s">
        <v>669</v>
      </c>
      <c r="F290" s="175" t="s">
        <v>670</v>
      </c>
      <c r="G290" s="176" t="s">
        <v>349</v>
      </c>
      <c r="H290" s="177">
        <v>8</v>
      </c>
      <c r="I290" s="178">
        <v>55.46</v>
      </c>
      <c r="J290" s="178">
        <f>ROUND(I290*H290,2)</f>
        <v>443.68</v>
      </c>
      <c r="K290" s="175" t="s">
        <v>140</v>
      </c>
      <c r="L290" s="35"/>
      <c r="M290" s="179" t="s">
        <v>1</v>
      </c>
      <c r="N290" s="180" t="s">
        <v>40</v>
      </c>
      <c r="O290" s="181">
        <v>0.10100000000000001</v>
      </c>
      <c r="P290" s="181">
        <f>O290*H290</f>
        <v>0.80800000000000005</v>
      </c>
      <c r="Q290" s="181">
        <v>0</v>
      </c>
      <c r="R290" s="181">
        <f>Q290*H290</f>
        <v>0</v>
      </c>
      <c r="S290" s="181">
        <v>0</v>
      </c>
      <c r="T290" s="182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83" t="s">
        <v>271</v>
      </c>
      <c r="AT290" s="183" t="s">
        <v>136</v>
      </c>
      <c r="AU290" s="183" t="s">
        <v>85</v>
      </c>
      <c r="AY290" s="16" t="s">
        <v>135</v>
      </c>
      <c r="BE290" s="184">
        <f>IF(N290="základní",J290,0)</f>
        <v>443.68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6" t="s">
        <v>83</v>
      </c>
      <c r="BK290" s="184">
        <f>ROUND(I290*H290,2)</f>
        <v>443.68</v>
      </c>
      <c r="BL290" s="16" t="s">
        <v>271</v>
      </c>
      <c r="BM290" s="183" t="s">
        <v>813</v>
      </c>
    </row>
    <row r="291" spans="1:65" s="2" customFormat="1" ht="11.25">
      <c r="A291" s="30"/>
      <c r="B291" s="31"/>
      <c r="C291" s="32"/>
      <c r="D291" s="185" t="s">
        <v>143</v>
      </c>
      <c r="E291" s="32"/>
      <c r="F291" s="186" t="s">
        <v>672</v>
      </c>
      <c r="G291" s="32"/>
      <c r="H291" s="32"/>
      <c r="I291" s="32"/>
      <c r="J291" s="32"/>
      <c r="K291" s="32"/>
      <c r="L291" s="35"/>
      <c r="M291" s="187"/>
      <c r="N291" s="188"/>
      <c r="O291" s="67"/>
      <c r="P291" s="67"/>
      <c r="Q291" s="67"/>
      <c r="R291" s="67"/>
      <c r="S291" s="67"/>
      <c r="T291" s="68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T291" s="16" t="s">
        <v>143</v>
      </c>
      <c r="AU291" s="16" t="s">
        <v>85</v>
      </c>
    </row>
    <row r="292" spans="1:65" s="13" customFormat="1" ht="11.25">
      <c r="B292" s="201"/>
      <c r="C292" s="202"/>
      <c r="D292" s="185" t="s">
        <v>192</v>
      </c>
      <c r="E292" s="203" t="s">
        <v>1</v>
      </c>
      <c r="F292" s="204" t="s">
        <v>166</v>
      </c>
      <c r="G292" s="202"/>
      <c r="H292" s="205">
        <v>8</v>
      </c>
      <c r="I292" s="202"/>
      <c r="J292" s="202"/>
      <c r="K292" s="202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192</v>
      </c>
      <c r="AU292" s="210" t="s">
        <v>85</v>
      </c>
      <c r="AV292" s="13" t="s">
        <v>85</v>
      </c>
      <c r="AW292" s="13" t="s">
        <v>32</v>
      </c>
      <c r="AX292" s="13" t="s">
        <v>83</v>
      </c>
      <c r="AY292" s="210" t="s">
        <v>135</v>
      </c>
    </row>
    <row r="293" spans="1:65" s="2" customFormat="1" ht="16.5" customHeight="1">
      <c r="A293" s="30"/>
      <c r="B293" s="31"/>
      <c r="C293" s="221" t="s">
        <v>673</v>
      </c>
      <c r="D293" s="221" t="s">
        <v>295</v>
      </c>
      <c r="E293" s="222" t="s">
        <v>674</v>
      </c>
      <c r="F293" s="223" t="s">
        <v>675</v>
      </c>
      <c r="G293" s="224" t="s">
        <v>349</v>
      </c>
      <c r="H293" s="225">
        <v>8</v>
      </c>
      <c r="I293" s="226">
        <v>579</v>
      </c>
      <c r="J293" s="226">
        <f>ROUND(I293*H293,2)</f>
        <v>4632</v>
      </c>
      <c r="K293" s="223" t="s">
        <v>219</v>
      </c>
      <c r="L293" s="227"/>
      <c r="M293" s="228" t="s">
        <v>1</v>
      </c>
      <c r="N293" s="229" t="s">
        <v>40</v>
      </c>
      <c r="O293" s="181">
        <v>0</v>
      </c>
      <c r="P293" s="181">
        <f>O293*H293</f>
        <v>0</v>
      </c>
      <c r="Q293" s="181">
        <v>3.5000000000000001E-3</v>
      </c>
      <c r="R293" s="181">
        <f>Q293*H293</f>
        <v>2.8000000000000001E-2</v>
      </c>
      <c r="S293" s="181">
        <v>0</v>
      </c>
      <c r="T293" s="182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83" t="s">
        <v>362</v>
      </c>
      <c r="AT293" s="183" t="s">
        <v>295</v>
      </c>
      <c r="AU293" s="183" t="s">
        <v>85</v>
      </c>
      <c r="AY293" s="16" t="s">
        <v>135</v>
      </c>
      <c r="BE293" s="184">
        <f>IF(N293="základní",J293,0)</f>
        <v>4632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6" t="s">
        <v>83</v>
      </c>
      <c r="BK293" s="184">
        <f>ROUND(I293*H293,2)</f>
        <v>4632</v>
      </c>
      <c r="BL293" s="16" t="s">
        <v>271</v>
      </c>
      <c r="BM293" s="183" t="s">
        <v>814</v>
      </c>
    </row>
    <row r="294" spans="1:65" s="2" customFormat="1" ht="58.5">
      <c r="A294" s="30"/>
      <c r="B294" s="31"/>
      <c r="C294" s="32"/>
      <c r="D294" s="185" t="s">
        <v>143</v>
      </c>
      <c r="E294" s="32"/>
      <c r="F294" s="186" t="s">
        <v>677</v>
      </c>
      <c r="G294" s="32"/>
      <c r="H294" s="32"/>
      <c r="I294" s="32"/>
      <c r="J294" s="32"/>
      <c r="K294" s="32"/>
      <c r="L294" s="35"/>
      <c r="M294" s="187"/>
      <c r="N294" s="188"/>
      <c r="O294" s="67"/>
      <c r="P294" s="67"/>
      <c r="Q294" s="67"/>
      <c r="R294" s="67"/>
      <c r="S294" s="67"/>
      <c r="T294" s="68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T294" s="16" t="s">
        <v>143</v>
      </c>
      <c r="AU294" s="16" t="s">
        <v>85</v>
      </c>
    </row>
    <row r="295" spans="1:65" s="13" customFormat="1" ht="11.25">
      <c r="B295" s="201"/>
      <c r="C295" s="202"/>
      <c r="D295" s="185" t="s">
        <v>192</v>
      </c>
      <c r="E295" s="203" t="s">
        <v>1</v>
      </c>
      <c r="F295" s="204" t="s">
        <v>166</v>
      </c>
      <c r="G295" s="202"/>
      <c r="H295" s="205">
        <v>8</v>
      </c>
      <c r="I295" s="202"/>
      <c r="J295" s="202"/>
      <c r="K295" s="202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192</v>
      </c>
      <c r="AU295" s="210" t="s">
        <v>85</v>
      </c>
      <c r="AV295" s="13" t="s">
        <v>85</v>
      </c>
      <c r="AW295" s="13" t="s">
        <v>32</v>
      </c>
      <c r="AX295" s="13" t="s">
        <v>83</v>
      </c>
      <c r="AY295" s="210" t="s">
        <v>135</v>
      </c>
    </row>
    <row r="296" spans="1:65" s="2" customFormat="1" ht="24.2" customHeight="1">
      <c r="A296" s="30"/>
      <c r="B296" s="31"/>
      <c r="C296" s="221" t="s">
        <v>678</v>
      </c>
      <c r="D296" s="221" t="s">
        <v>295</v>
      </c>
      <c r="E296" s="222" t="s">
        <v>679</v>
      </c>
      <c r="F296" s="223" t="s">
        <v>680</v>
      </c>
      <c r="G296" s="224" t="s">
        <v>349</v>
      </c>
      <c r="H296" s="225">
        <v>8</v>
      </c>
      <c r="I296" s="226">
        <v>214</v>
      </c>
      <c r="J296" s="226">
        <f>ROUND(I296*H296,2)</f>
        <v>1712</v>
      </c>
      <c r="K296" s="223" t="s">
        <v>253</v>
      </c>
      <c r="L296" s="227"/>
      <c r="M296" s="228" t="s">
        <v>1</v>
      </c>
      <c r="N296" s="229" t="s">
        <v>40</v>
      </c>
      <c r="O296" s="181">
        <v>0</v>
      </c>
      <c r="P296" s="181">
        <f>O296*H296</f>
        <v>0</v>
      </c>
      <c r="Q296" s="181">
        <v>8.9999999999999998E-4</v>
      </c>
      <c r="R296" s="181">
        <f>Q296*H296</f>
        <v>7.1999999999999998E-3</v>
      </c>
      <c r="S296" s="181">
        <v>0</v>
      </c>
      <c r="T296" s="182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83" t="s">
        <v>166</v>
      </c>
      <c r="AT296" s="183" t="s">
        <v>295</v>
      </c>
      <c r="AU296" s="183" t="s">
        <v>85</v>
      </c>
      <c r="AY296" s="16" t="s">
        <v>135</v>
      </c>
      <c r="BE296" s="184">
        <f>IF(N296="základní",J296,0)</f>
        <v>1712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6" t="s">
        <v>83</v>
      </c>
      <c r="BK296" s="184">
        <f>ROUND(I296*H296,2)</f>
        <v>1712</v>
      </c>
      <c r="BL296" s="16" t="s">
        <v>151</v>
      </c>
      <c r="BM296" s="183" t="s">
        <v>815</v>
      </c>
    </row>
    <row r="297" spans="1:65" s="2" customFormat="1" ht="19.5">
      <c r="A297" s="30"/>
      <c r="B297" s="31"/>
      <c r="C297" s="32"/>
      <c r="D297" s="185" t="s">
        <v>143</v>
      </c>
      <c r="E297" s="32"/>
      <c r="F297" s="186" t="s">
        <v>682</v>
      </c>
      <c r="G297" s="32"/>
      <c r="H297" s="32"/>
      <c r="I297" s="32"/>
      <c r="J297" s="32"/>
      <c r="K297" s="32"/>
      <c r="L297" s="35"/>
      <c r="M297" s="187"/>
      <c r="N297" s="188"/>
      <c r="O297" s="67"/>
      <c r="P297" s="67"/>
      <c r="Q297" s="67"/>
      <c r="R297" s="67"/>
      <c r="S297" s="67"/>
      <c r="T297" s="68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T297" s="16" t="s">
        <v>143</v>
      </c>
      <c r="AU297" s="16" t="s">
        <v>85</v>
      </c>
    </row>
    <row r="298" spans="1:65" s="13" customFormat="1" ht="11.25">
      <c r="B298" s="201"/>
      <c r="C298" s="202"/>
      <c r="D298" s="185" t="s">
        <v>192</v>
      </c>
      <c r="E298" s="203" t="s">
        <v>1</v>
      </c>
      <c r="F298" s="204" t="s">
        <v>166</v>
      </c>
      <c r="G298" s="202"/>
      <c r="H298" s="205">
        <v>8</v>
      </c>
      <c r="I298" s="202"/>
      <c r="J298" s="202"/>
      <c r="K298" s="202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192</v>
      </c>
      <c r="AU298" s="210" t="s">
        <v>85</v>
      </c>
      <c r="AV298" s="13" t="s">
        <v>85</v>
      </c>
      <c r="AW298" s="13" t="s">
        <v>32</v>
      </c>
      <c r="AX298" s="13" t="s">
        <v>83</v>
      </c>
      <c r="AY298" s="210" t="s">
        <v>135</v>
      </c>
    </row>
    <row r="299" spans="1:65" s="2" customFormat="1" ht="24.2" customHeight="1">
      <c r="A299" s="30"/>
      <c r="B299" s="31"/>
      <c r="C299" s="173" t="s">
        <v>683</v>
      </c>
      <c r="D299" s="173" t="s">
        <v>136</v>
      </c>
      <c r="E299" s="174" t="s">
        <v>684</v>
      </c>
      <c r="F299" s="175" t="s">
        <v>685</v>
      </c>
      <c r="G299" s="176" t="s">
        <v>349</v>
      </c>
      <c r="H299" s="177">
        <v>2</v>
      </c>
      <c r="I299" s="178">
        <v>278.81</v>
      </c>
      <c r="J299" s="178">
        <f>ROUND(I299*H299,2)</f>
        <v>557.62</v>
      </c>
      <c r="K299" s="175" t="s">
        <v>140</v>
      </c>
      <c r="L299" s="35"/>
      <c r="M299" s="179" t="s">
        <v>1</v>
      </c>
      <c r="N299" s="180" t="s">
        <v>40</v>
      </c>
      <c r="O299" s="181">
        <v>0.40300000000000002</v>
      </c>
      <c r="P299" s="181">
        <f>O299*H299</f>
        <v>0.80600000000000005</v>
      </c>
      <c r="Q299" s="181">
        <v>1.5799999999999999E-4</v>
      </c>
      <c r="R299" s="181">
        <f>Q299*H299</f>
        <v>3.1599999999999998E-4</v>
      </c>
      <c r="S299" s="181">
        <v>0</v>
      </c>
      <c r="T299" s="182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83" t="s">
        <v>151</v>
      </c>
      <c r="AT299" s="183" t="s">
        <v>136</v>
      </c>
      <c r="AU299" s="183" t="s">
        <v>85</v>
      </c>
      <c r="AY299" s="16" t="s">
        <v>135</v>
      </c>
      <c r="BE299" s="184">
        <f>IF(N299="základní",J299,0)</f>
        <v>557.62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6" t="s">
        <v>83</v>
      </c>
      <c r="BK299" s="184">
        <f>ROUND(I299*H299,2)</f>
        <v>557.62</v>
      </c>
      <c r="BL299" s="16" t="s">
        <v>151</v>
      </c>
      <c r="BM299" s="183" t="s">
        <v>686</v>
      </c>
    </row>
    <row r="300" spans="1:65" s="2" customFormat="1" ht="19.5">
      <c r="A300" s="30"/>
      <c r="B300" s="31"/>
      <c r="C300" s="32"/>
      <c r="D300" s="185" t="s">
        <v>143</v>
      </c>
      <c r="E300" s="32"/>
      <c r="F300" s="186" t="s">
        <v>687</v>
      </c>
      <c r="G300" s="32"/>
      <c r="H300" s="32"/>
      <c r="I300" s="32"/>
      <c r="J300" s="32"/>
      <c r="K300" s="32"/>
      <c r="L300" s="35"/>
      <c r="M300" s="187"/>
      <c r="N300" s="188"/>
      <c r="O300" s="67"/>
      <c r="P300" s="67"/>
      <c r="Q300" s="67"/>
      <c r="R300" s="67"/>
      <c r="S300" s="67"/>
      <c r="T300" s="68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T300" s="16" t="s">
        <v>143</v>
      </c>
      <c r="AU300" s="16" t="s">
        <v>85</v>
      </c>
    </row>
    <row r="301" spans="1:65" s="13" customFormat="1" ht="11.25">
      <c r="B301" s="201"/>
      <c r="C301" s="202"/>
      <c r="D301" s="185" t="s">
        <v>192</v>
      </c>
      <c r="E301" s="203" t="s">
        <v>1</v>
      </c>
      <c r="F301" s="204" t="s">
        <v>85</v>
      </c>
      <c r="G301" s="202"/>
      <c r="H301" s="205">
        <v>2</v>
      </c>
      <c r="I301" s="202"/>
      <c r="J301" s="202"/>
      <c r="K301" s="202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192</v>
      </c>
      <c r="AU301" s="210" t="s">
        <v>85</v>
      </c>
      <c r="AV301" s="13" t="s">
        <v>85</v>
      </c>
      <c r="AW301" s="13" t="s">
        <v>32</v>
      </c>
      <c r="AX301" s="13" t="s">
        <v>83</v>
      </c>
      <c r="AY301" s="210" t="s">
        <v>135</v>
      </c>
    </row>
    <row r="302" spans="1:65" s="2" customFormat="1" ht="16.5" customHeight="1">
      <c r="A302" s="30"/>
      <c r="B302" s="31"/>
      <c r="C302" s="173" t="s">
        <v>688</v>
      </c>
      <c r="D302" s="173" t="s">
        <v>136</v>
      </c>
      <c r="E302" s="174" t="s">
        <v>689</v>
      </c>
      <c r="F302" s="175" t="s">
        <v>690</v>
      </c>
      <c r="G302" s="176" t="s">
        <v>198</v>
      </c>
      <c r="H302" s="177">
        <v>108</v>
      </c>
      <c r="I302" s="178">
        <v>55.01</v>
      </c>
      <c r="J302" s="178">
        <f>ROUND(I302*H302,2)</f>
        <v>5941.08</v>
      </c>
      <c r="K302" s="175" t="s">
        <v>140</v>
      </c>
      <c r="L302" s="35"/>
      <c r="M302" s="179" t="s">
        <v>1</v>
      </c>
      <c r="N302" s="180" t="s">
        <v>40</v>
      </c>
      <c r="O302" s="181">
        <v>5.3999999999999999E-2</v>
      </c>
      <c r="P302" s="181">
        <f>O302*H302</f>
        <v>5.8319999999999999</v>
      </c>
      <c r="Q302" s="181">
        <v>1.9236000000000001E-4</v>
      </c>
      <c r="R302" s="181">
        <f>Q302*H302</f>
        <v>2.0774880000000003E-2</v>
      </c>
      <c r="S302" s="181">
        <v>0</v>
      </c>
      <c r="T302" s="182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83" t="s">
        <v>151</v>
      </c>
      <c r="AT302" s="183" t="s">
        <v>136</v>
      </c>
      <c r="AU302" s="183" t="s">
        <v>85</v>
      </c>
      <c r="AY302" s="16" t="s">
        <v>135</v>
      </c>
      <c r="BE302" s="184">
        <f>IF(N302="základní",J302,0)</f>
        <v>5941.08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6" t="s">
        <v>83</v>
      </c>
      <c r="BK302" s="184">
        <f>ROUND(I302*H302,2)</f>
        <v>5941.08</v>
      </c>
      <c r="BL302" s="16" t="s">
        <v>151</v>
      </c>
      <c r="BM302" s="183" t="s">
        <v>816</v>
      </c>
    </row>
    <row r="303" spans="1:65" s="2" customFormat="1" ht="11.25">
      <c r="A303" s="30"/>
      <c r="B303" s="31"/>
      <c r="C303" s="32"/>
      <c r="D303" s="185" t="s">
        <v>143</v>
      </c>
      <c r="E303" s="32"/>
      <c r="F303" s="186" t="s">
        <v>692</v>
      </c>
      <c r="G303" s="32"/>
      <c r="H303" s="32"/>
      <c r="I303" s="32"/>
      <c r="J303" s="32"/>
      <c r="K303" s="32"/>
      <c r="L303" s="35"/>
      <c r="M303" s="187"/>
      <c r="N303" s="188"/>
      <c r="O303" s="67"/>
      <c r="P303" s="67"/>
      <c r="Q303" s="67"/>
      <c r="R303" s="67"/>
      <c r="S303" s="67"/>
      <c r="T303" s="68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T303" s="16" t="s">
        <v>143</v>
      </c>
      <c r="AU303" s="16" t="s">
        <v>85</v>
      </c>
    </row>
    <row r="304" spans="1:65" s="13" customFormat="1" ht="11.25">
      <c r="B304" s="201"/>
      <c r="C304" s="202"/>
      <c r="D304" s="185" t="s">
        <v>192</v>
      </c>
      <c r="E304" s="203" t="s">
        <v>1</v>
      </c>
      <c r="F304" s="204" t="s">
        <v>817</v>
      </c>
      <c r="G304" s="202"/>
      <c r="H304" s="205">
        <v>108</v>
      </c>
      <c r="I304" s="202"/>
      <c r="J304" s="202"/>
      <c r="K304" s="202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192</v>
      </c>
      <c r="AU304" s="210" t="s">
        <v>85</v>
      </c>
      <c r="AV304" s="13" t="s">
        <v>85</v>
      </c>
      <c r="AW304" s="13" t="s">
        <v>32</v>
      </c>
      <c r="AX304" s="13" t="s">
        <v>83</v>
      </c>
      <c r="AY304" s="210" t="s">
        <v>135</v>
      </c>
    </row>
    <row r="305" spans="1:65" s="2" customFormat="1" ht="21.75" customHeight="1">
      <c r="A305" s="30"/>
      <c r="B305" s="31"/>
      <c r="C305" s="173" t="s">
        <v>694</v>
      </c>
      <c r="D305" s="173" t="s">
        <v>136</v>
      </c>
      <c r="E305" s="174" t="s">
        <v>695</v>
      </c>
      <c r="F305" s="175" t="s">
        <v>696</v>
      </c>
      <c r="G305" s="176" t="s">
        <v>198</v>
      </c>
      <c r="H305" s="177">
        <v>108</v>
      </c>
      <c r="I305" s="178">
        <v>13.15</v>
      </c>
      <c r="J305" s="178">
        <f>ROUND(I305*H305,2)</f>
        <v>1420.2</v>
      </c>
      <c r="K305" s="175" t="s">
        <v>140</v>
      </c>
      <c r="L305" s="35"/>
      <c r="M305" s="179" t="s">
        <v>1</v>
      </c>
      <c r="N305" s="180" t="s">
        <v>40</v>
      </c>
      <c r="O305" s="181">
        <v>2.3E-2</v>
      </c>
      <c r="P305" s="181">
        <f>O305*H305</f>
        <v>2.484</v>
      </c>
      <c r="Q305" s="181">
        <v>7.3499999999999998E-5</v>
      </c>
      <c r="R305" s="181">
        <f>Q305*H305</f>
        <v>7.9380000000000006E-3</v>
      </c>
      <c r="S305" s="181">
        <v>0</v>
      </c>
      <c r="T305" s="182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83" t="s">
        <v>151</v>
      </c>
      <c r="AT305" s="183" t="s">
        <v>136</v>
      </c>
      <c r="AU305" s="183" t="s">
        <v>85</v>
      </c>
      <c r="AY305" s="16" t="s">
        <v>135</v>
      </c>
      <c r="BE305" s="184">
        <f>IF(N305="základní",J305,0)</f>
        <v>1420.2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6" t="s">
        <v>83</v>
      </c>
      <c r="BK305" s="184">
        <f>ROUND(I305*H305,2)</f>
        <v>1420.2</v>
      </c>
      <c r="BL305" s="16" t="s">
        <v>151</v>
      </c>
      <c r="BM305" s="183" t="s">
        <v>697</v>
      </c>
    </row>
    <row r="306" spans="1:65" s="2" customFormat="1" ht="11.25">
      <c r="A306" s="30"/>
      <c r="B306" s="31"/>
      <c r="C306" s="32"/>
      <c r="D306" s="185" t="s">
        <v>143</v>
      </c>
      <c r="E306" s="32"/>
      <c r="F306" s="186" t="s">
        <v>698</v>
      </c>
      <c r="G306" s="32"/>
      <c r="H306" s="32"/>
      <c r="I306" s="32"/>
      <c r="J306" s="32"/>
      <c r="K306" s="32"/>
      <c r="L306" s="35"/>
      <c r="M306" s="187"/>
      <c r="N306" s="188"/>
      <c r="O306" s="67"/>
      <c r="P306" s="67"/>
      <c r="Q306" s="67"/>
      <c r="R306" s="67"/>
      <c r="S306" s="67"/>
      <c r="T306" s="68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T306" s="16" t="s">
        <v>143</v>
      </c>
      <c r="AU306" s="16" t="s">
        <v>85</v>
      </c>
    </row>
    <row r="307" spans="1:65" s="13" customFormat="1" ht="11.25">
      <c r="B307" s="201"/>
      <c r="C307" s="202"/>
      <c r="D307" s="185" t="s">
        <v>192</v>
      </c>
      <c r="E307" s="203" t="s">
        <v>1</v>
      </c>
      <c r="F307" s="204" t="s">
        <v>817</v>
      </c>
      <c r="G307" s="202"/>
      <c r="H307" s="205">
        <v>108</v>
      </c>
      <c r="I307" s="202"/>
      <c r="J307" s="202"/>
      <c r="K307" s="202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192</v>
      </c>
      <c r="AU307" s="210" t="s">
        <v>85</v>
      </c>
      <c r="AV307" s="13" t="s">
        <v>85</v>
      </c>
      <c r="AW307" s="13" t="s">
        <v>32</v>
      </c>
      <c r="AX307" s="13" t="s">
        <v>83</v>
      </c>
      <c r="AY307" s="210" t="s">
        <v>135</v>
      </c>
    </row>
    <row r="308" spans="1:65" s="2" customFormat="1" ht="16.5" customHeight="1">
      <c r="A308" s="30"/>
      <c r="B308" s="31"/>
      <c r="C308" s="173" t="s">
        <v>699</v>
      </c>
      <c r="D308" s="173" t="s">
        <v>136</v>
      </c>
      <c r="E308" s="174" t="s">
        <v>711</v>
      </c>
      <c r="F308" s="175" t="s">
        <v>712</v>
      </c>
      <c r="G308" s="176" t="s">
        <v>349</v>
      </c>
      <c r="H308" s="177">
        <v>5</v>
      </c>
      <c r="I308" s="178">
        <v>914.24</v>
      </c>
      <c r="J308" s="178">
        <f>ROUND(I308*H308,2)</f>
        <v>4571.2</v>
      </c>
      <c r="K308" s="175" t="s">
        <v>140</v>
      </c>
      <c r="L308" s="35"/>
      <c r="M308" s="179" t="s">
        <v>1</v>
      </c>
      <c r="N308" s="180" t="s">
        <v>40</v>
      </c>
      <c r="O308" s="181">
        <v>0.66</v>
      </c>
      <c r="P308" s="181">
        <f>O308*H308</f>
        <v>3.3000000000000003</v>
      </c>
      <c r="Q308" s="181">
        <v>8.8999999999999995E-4</v>
      </c>
      <c r="R308" s="181">
        <f>Q308*H308</f>
        <v>4.45E-3</v>
      </c>
      <c r="S308" s="181">
        <v>0</v>
      </c>
      <c r="T308" s="182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83" t="s">
        <v>151</v>
      </c>
      <c r="AT308" s="183" t="s">
        <v>136</v>
      </c>
      <c r="AU308" s="183" t="s">
        <v>85</v>
      </c>
      <c r="AY308" s="16" t="s">
        <v>135</v>
      </c>
      <c r="BE308" s="184">
        <f>IF(N308="základní",J308,0)</f>
        <v>4571.2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6" t="s">
        <v>83</v>
      </c>
      <c r="BK308" s="184">
        <f>ROUND(I308*H308,2)</f>
        <v>4571.2</v>
      </c>
      <c r="BL308" s="16" t="s">
        <v>151</v>
      </c>
      <c r="BM308" s="183" t="s">
        <v>818</v>
      </c>
    </row>
    <row r="309" spans="1:65" s="2" customFormat="1" ht="19.5">
      <c r="A309" s="30"/>
      <c r="B309" s="31"/>
      <c r="C309" s="32"/>
      <c r="D309" s="185" t="s">
        <v>143</v>
      </c>
      <c r="E309" s="32"/>
      <c r="F309" s="186" t="s">
        <v>714</v>
      </c>
      <c r="G309" s="32"/>
      <c r="H309" s="32"/>
      <c r="I309" s="32"/>
      <c r="J309" s="32"/>
      <c r="K309" s="32"/>
      <c r="L309" s="35"/>
      <c r="M309" s="187"/>
      <c r="N309" s="188"/>
      <c r="O309" s="67"/>
      <c r="P309" s="67"/>
      <c r="Q309" s="67"/>
      <c r="R309" s="67"/>
      <c r="S309" s="67"/>
      <c r="T309" s="68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T309" s="16" t="s">
        <v>143</v>
      </c>
      <c r="AU309" s="16" t="s">
        <v>85</v>
      </c>
    </row>
    <row r="310" spans="1:65" s="13" customFormat="1" ht="11.25">
      <c r="B310" s="201"/>
      <c r="C310" s="202"/>
      <c r="D310" s="185" t="s">
        <v>192</v>
      </c>
      <c r="E310" s="203" t="s">
        <v>1</v>
      </c>
      <c r="F310" s="204" t="s">
        <v>134</v>
      </c>
      <c r="G310" s="202"/>
      <c r="H310" s="205">
        <v>5</v>
      </c>
      <c r="I310" s="202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192</v>
      </c>
      <c r="AU310" s="210" t="s">
        <v>85</v>
      </c>
      <c r="AV310" s="13" t="s">
        <v>85</v>
      </c>
      <c r="AW310" s="13" t="s">
        <v>32</v>
      </c>
      <c r="AX310" s="13" t="s">
        <v>83</v>
      </c>
      <c r="AY310" s="210" t="s">
        <v>135</v>
      </c>
    </row>
    <row r="311" spans="1:65" s="2" customFormat="1" ht="33" customHeight="1">
      <c r="A311" s="30"/>
      <c r="B311" s="31"/>
      <c r="C311" s="221" t="s">
        <v>705</v>
      </c>
      <c r="D311" s="221" t="s">
        <v>295</v>
      </c>
      <c r="E311" s="222" t="s">
        <v>716</v>
      </c>
      <c r="F311" s="223" t="s">
        <v>717</v>
      </c>
      <c r="G311" s="224" t="s">
        <v>349</v>
      </c>
      <c r="H311" s="225">
        <v>5</v>
      </c>
      <c r="I311" s="226">
        <v>875</v>
      </c>
      <c r="J311" s="226">
        <f>ROUND(I311*H311,2)</f>
        <v>4375</v>
      </c>
      <c r="K311" s="223" t="s">
        <v>253</v>
      </c>
      <c r="L311" s="227"/>
      <c r="M311" s="228" t="s">
        <v>1</v>
      </c>
      <c r="N311" s="229" t="s">
        <v>40</v>
      </c>
      <c r="O311" s="181">
        <v>0</v>
      </c>
      <c r="P311" s="181">
        <f>O311*H311</f>
        <v>0</v>
      </c>
      <c r="Q311" s="181">
        <v>1.1999999999999999E-3</v>
      </c>
      <c r="R311" s="181">
        <f>Q311*H311</f>
        <v>5.9999999999999993E-3</v>
      </c>
      <c r="S311" s="181">
        <v>0</v>
      </c>
      <c r="T311" s="18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83" t="s">
        <v>166</v>
      </c>
      <c r="AT311" s="183" t="s">
        <v>295</v>
      </c>
      <c r="AU311" s="183" t="s">
        <v>85</v>
      </c>
      <c r="AY311" s="16" t="s">
        <v>135</v>
      </c>
      <c r="BE311" s="184">
        <f>IF(N311="základní",J311,0)</f>
        <v>4375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6" t="s">
        <v>83</v>
      </c>
      <c r="BK311" s="184">
        <f>ROUND(I311*H311,2)</f>
        <v>4375</v>
      </c>
      <c r="BL311" s="16" t="s">
        <v>151</v>
      </c>
      <c r="BM311" s="183" t="s">
        <v>819</v>
      </c>
    </row>
    <row r="312" spans="1:65" s="2" customFormat="1" ht="19.5">
      <c r="A312" s="30"/>
      <c r="B312" s="31"/>
      <c r="C312" s="32"/>
      <c r="D312" s="185" t="s">
        <v>143</v>
      </c>
      <c r="E312" s="32"/>
      <c r="F312" s="186" t="s">
        <v>719</v>
      </c>
      <c r="G312" s="32"/>
      <c r="H312" s="32"/>
      <c r="I312" s="32"/>
      <c r="J312" s="32"/>
      <c r="K312" s="32"/>
      <c r="L312" s="35"/>
      <c r="M312" s="187"/>
      <c r="N312" s="188"/>
      <c r="O312" s="67"/>
      <c r="P312" s="67"/>
      <c r="Q312" s="67"/>
      <c r="R312" s="67"/>
      <c r="S312" s="67"/>
      <c r="T312" s="68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T312" s="16" t="s">
        <v>143</v>
      </c>
      <c r="AU312" s="16" t="s">
        <v>85</v>
      </c>
    </row>
    <row r="313" spans="1:65" s="13" customFormat="1" ht="11.25">
      <c r="B313" s="201"/>
      <c r="C313" s="202"/>
      <c r="D313" s="185" t="s">
        <v>192</v>
      </c>
      <c r="E313" s="203" t="s">
        <v>1</v>
      </c>
      <c r="F313" s="204" t="s">
        <v>134</v>
      </c>
      <c r="G313" s="202"/>
      <c r="H313" s="205">
        <v>5</v>
      </c>
      <c r="I313" s="202"/>
      <c r="J313" s="202"/>
      <c r="K313" s="202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192</v>
      </c>
      <c r="AU313" s="210" t="s">
        <v>85</v>
      </c>
      <c r="AV313" s="13" t="s">
        <v>85</v>
      </c>
      <c r="AW313" s="13" t="s">
        <v>32</v>
      </c>
      <c r="AX313" s="13" t="s">
        <v>83</v>
      </c>
      <c r="AY313" s="210" t="s">
        <v>135</v>
      </c>
    </row>
    <row r="314" spans="1:65" s="2" customFormat="1" ht="21.75" customHeight="1">
      <c r="A314" s="30"/>
      <c r="B314" s="31"/>
      <c r="C314" s="173" t="s">
        <v>710</v>
      </c>
      <c r="D314" s="173" t="s">
        <v>136</v>
      </c>
      <c r="E314" s="174" t="s">
        <v>721</v>
      </c>
      <c r="F314" s="175" t="s">
        <v>722</v>
      </c>
      <c r="G314" s="176" t="s">
        <v>349</v>
      </c>
      <c r="H314" s="177">
        <v>5</v>
      </c>
      <c r="I314" s="178">
        <v>814.6</v>
      </c>
      <c r="J314" s="178">
        <f>ROUND(I314*H314,2)</f>
        <v>4073</v>
      </c>
      <c r="K314" s="175" t="s">
        <v>140</v>
      </c>
      <c r="L314" s="35"/>
      <c r="M314" s="179" t="s">
        <v>1</v>
      </c>
      <c r="N314" s="180" t="s">
        <v>40</v>
      </c>
      <c r="O314" s="181">
        <v>1.278</v>
      </c>
      <c r="P314" s="181">
        <f>O314*H314</f>
        <v>6.3900000000000006</v>
      </c>
      <c r="Q314" s="181">
        <v>7.1871999999999995E-4</v>
      </c>
      <c r="R314" s="181">
        <f>Q314*H314</f>
        <v>3.5935999999999997E-3</v>
      </c>
      <c r="S314" s="181">
        <v>0</v>
      </c>
      <c r="T314" s="182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83" t="s">
        <v>151</v>
      </c>
      <c r="AT314" s="183" t="s">
        <v>136</v>
      </c>
      <c r="AU314" s="183" t="s">
        <v>85</v>
      </c>
      <c r="AY314" s="16" t="s">
        <v>135</v>
      </c>
      <c r="BE314" s="184">
        <f>IF(N314="základní",J314,0)</f>
        <v>4073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6" t="s">
        <v>83</v>
      </c>
      <c r="BK314" s="184">
        <f>ROUND(I314*H314,2)</f>
        <v>4073</v>
      </c>
      <c r="BL314" s="16" t="s">
        <v>151</v>
      </c>
      <c r="BM314" s="183" t="s">
        <v>820</v>
      </c>
    </row>
    <row r="315" spans="1:65" s="2" customFormat="1" ht="29.25">
      <c r="A315" s="30"/>
      <c r="B315" s="31"/>
      <c r="C315" s="32"/>
      <c r="D315" s="185" t="s">
        <v>143</v>
      </c>
      <c r="E315" s="32"/>
      <c r="F315" s="186" t="s">
        <v>724</v>
      </c>
      <c r="G315" s="32"/>
      <c r="H315" s="32"/>
      <c r="I315" s="32"/>
      <c r="J315" s="32"/>
      <c r="K315" s="32"/>
      <c r="L315" s="35"/>
      <c r="M315" s="187"/>
      <c r="N315" s="188"/>
      <c r="O315" s="67"/>
      <c r="P315" s="67"/>
      <c r="Q315" s="67"/>
      <c r="R315" s="67"/>
      <c r="S315" s="67"/>
      <c r="T315" s="68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T315" s="16" t="s">
        <v>143</v>
      </c>
      <c r="AU315" s="16" t="s">
        <v>85</v>
      </c>
    </row>
    <row r="316" spans="1:65" s="13" customFormat="1" ht="11.25">
      <c r="B316" s="201"/>
      <c r="C316" s="202"/>
      <c r="D316" s="185" t="s">
        <v>192</v>
      </c>
      <c r="E316" s="203" t="s">
        <v>1</v>
      </c>
      <c r="F316" s="204" t="s">
        <v>134</v>
      </c>
      <c r="G316" s="202"/>
      <c r="H316" s="205">
        <v>5</v>
      </c>
      <c r="I316" s="202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192</v>
      </c>
      <c r="AU316" s="210" t="s">
        <v>85</v>
      </c>
      <c r="AV316" s="13" t="s">
        <v>85</v>
      </c>
      <c r="AW316" s="13" t="s">
        <v>32</v>
      </c>
      <c r="AX316" s="13" t="s">
        <v>83</v>
      </c>
      <c r="AY316" s="210" t="s">
        <v>135</v>
      </c>
    </row>
    <row r="317" spans="1:65" s="2" customFormat="1" ht="24.2" customHeight="1">
      <c r="A317" s="30"/>
      <c r="B317" s="31"/>
      <c r="C317" s="221" t="s">
        <v>715</v>
      </c>
      <c r="D317" s="221" t="s">
        <v>295</v>
      </c>
      <c r="E317" s="222" t="s">
        <v>726</v>
      </c>
      <c r="F317" s="223" t="s">
        <v>727</v>
      </c>
      <c r="G317" s="224" t="s">
        <v>349</v>
      </c>
      <c r="H317" s="225">
        <v>5</v>
      </c>
      <c r="I317" s="226">
        <v>4080</v>
      </c>
      <c r="J317" s="226">
        <f>ROUND(I317*H317,2)</f>
        <v>20400</v>
      </c>
      <c r="K317" s="223" t="s">
        <v>253</v>
      </c>
      <c r="L317" s="227"/>
      <c r="M317" s="228" t="s">
        <v>1</v>
      </c>
      <c r="N317" s="229" t="s">
        <v>40</v>
      </c>
      <c r="O317" s="181">
        <v>0</v>
      </c>
      <c r="P317" s="181">
        <f>O317*H317</f>
        <v>0</v>
      </c>
      <c r="Q317" s="181">
        <v>1.2E-2</v>
      </c>
      <c r="R317" s="181">
        <f>Q317*H317</f>
        <v>0.06</v>
      </c>
      <c r="S317" s="181">
        <v>0</v>
      </c>
      <c r="T317" s="182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83" t="s">
        <v>166</v>
      </c>
      <c r="AT317" s="183" t="s">
        <v>295</v>
      </c>
      <c r="AU317" s="183" t="s">
        <v>85</v>
      </c>
      <c r="AY317" s="16" t="s">
        <v>135</v>
      </c>
      <c r="BE317" s="184">
        <f>IF(N317="základní",J317,0)</f>
        <v>20400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6" t="s">
        <v>83</v>
      </c>
      <c r="BK317" s="184">
        <f>ROUND(I317*H317,2)</f>
        <v>20400</v>
      </c>
      <c r="BL317" s="16" t="s">
        <v>151</v>
      </c>
      <c r="BM317" s="183" t="s">
        <v>821</v>
      </c>
    </row>
    <row r="318" spans="1:65" s="2" customFormat="1" ht="19.5">
      <c r="A318" s="30"/>
      <c r="B318" s="31"/>
      <c r="C318" s="32"/>
      <c r="D318" s="185" t="s">
        <v>143</v>
      </c>
      <c r="E318" s="32"/>
      <c r="F318" s="186" t="s">
        <v>729</v>
      </c>
      <c r="G318" s="32"/>
      <c r="H318" s="32"/>
      <c r="I318" s="32"/>
      <c r="J318" s="32"/>
      <c r="K318" s="32"/>
      <c r="L318" s="35"/>
      <c r="M318" s="187"/>
      <c r="N318" s="188"/>
      <c r="O318" s="67"/>
      <c r="P318" s="67"/>
      <c r="Q318" s="67"/>
      <c r="R318" s="67"/>
      <c r="S318" s="67"/>
      <c r="T318" s="68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T318" s="16" t="s">
        <v>143</v>
      </c>
      <c r="AU318" s="16" t="s">
        <v>85</v>
      </c>
    </row>
    <row r="319" spans="1:65" s="13" customFormat="1" ht="11.25">
      <c r="B319" s="201"/>
      <c r="C319" s="202"/>
      <c r="D319" s="185" t="s">
        <v>192</v>
      </c>
      <c r="E319" s="203" t="s">
        <v>1</v>
      </c>
      <c r="F319" s="204" t="s">
        <v>134</v>
      </c>
      <c r="G319" s="202"/>
      <c r="H319" s="205">
        <v>5</v>
      </c>
      <c r="I319" s="202"/>
      <c r="J319" s="202"/>
      <c r="K319" s="202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192</v>
      </c>
      <c r="AU319" s="210" t="s">
        <v>85</v>
      </c>
      <c r="AV319" s="13" t="s">
        <v>85</v>
      </c>
      <c r="AW319" s="13" t="s">
        <v>32</v>
      </c>
      <c r="AX319" s="13" t="s">
        <v>83</v>
      </c>
      <c r="AY319" s="210" t="s">
        <v>135</v>
      </c>
    </row>
    <row r="320" spans="1:65" s="2" customFormat="1" ht="24.2" customHeight="1">
      <c r="A320" s="30"/>
      <c r="B320" s="31"/>
      <c r="C320" s="173" t="s">
        <v>720</v>
      </c>
      <c r="D320" s="173" t="s">
        <v>136</v>
      </c>
      <c r="E320" s="174" t="s">
        <v>700</v>
      </c>
      <c r="F320" s="175" t="s">
        <v>701</v>
      </c>
      <c r="G320" s="176" t="s">
        <v>198</v>
      </c>
      <c r="H320" s="177">
        <v>35</v>
      </c>
      <c r="I320" s="178">
        <v>84.42</v>
      </c>
      <c r="J320" s="178">
        <f>ROUND(I320*H320,2)</f>
        <v>2954.7</v>
      </c>
      <c r="K320" s="175" t="s">
        <v>140</v>
      </c>
      <c r="L320" s="35"/>
      <c r="M320" s="179" t="s">
        <v>1</v>
      </c>
      <c r="N320" s="180" t="s">
        <v>40</v>
      </c>
      <c r="O320" s="181">
        <v>0.19400000000000001</v>
      </c>
      <c r="P320" s="181">
        <f>O320*H320</f>
        <v>6.79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83" t="s">
        <v>151</v>
      </c>
      <c r="AT320" s="183" t="s">
        <v>136</v>
      </c>
      <c r="AU320" s="183" t="s">
        <v>85</v>
      </c>
      <c r="AY320" s="16" t="s">
        <v>135</v>
      </c>
      <c r="BE320" s="184">
        <f>IF(N320="základní",J320,0)</f>
        <v>2954.7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6" t="s">
        <v>83</v>
      </c>
      <c r="BK320" s="184">
        <f>ROUND(I320*H320,2)</f>
        <v>2954.7</v>
      </c>
      <c r="BL320" s="16" t="s">
        <v>151</v>
      </c>
      <c r="BM320" s="183" t="s">
        <v>822</v>
      </c>
    </row>
    <row r="321" spans="1:65" s="2" customFormat="1" ht="29.25">
      <c r="A321" s="30"/>
      <c r="B321" s="31"/>
      <c r="C321" s="32"/>
      <c r="D321" s="185" t="s">
        <v>143</v>
      </c>
      <c r="E321" s="32"/>
      <c r="F321" s="186" t="s">
        <v>703</v>
      </c>
      <c r="G321" s="32"/>
      <c r="H321" s="32"/>
      <c r="I321" s="32"/>
      <c r="J321" s="32"/>
      <c r="K321" s="32"/>
      <c r="L321" s="35"/>
      <c r="M321" s="187"/>
      <c r="N321" s="188"/>
      <c r="O321" s="67"/>
      <c r="P321" s="67"/>
      <c r="Q321" s="67"/>
      <c r="R321" s="67"/>
      <c r="S321" s="67"/>
      <c r="T321" s="68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T321" s="16" t="s">
        <v>143</v>
      </c>
      <c r="AU321" s="16" t="s">
        <v>85</v>
      </c>
    </row>
    <row r="322" spans="1:65" s="13" customFormat="1" ht="11.25">
      <c r="B322" s="201"/>
      <c r="C322" s="202"/>
      <c r="D322" s="185" t="s">
        <v>192</v>
      </c>
      <c r="E322" s="203" t="s">
        <v>1</v>
      </c>
      <c r="F322" s="204" t="s">
        <v>823</v>
      </c>
      <c r="G322" s="202"/>
      <c r="H322" s="205">
        <v>35</v>
      </c>
      <c r="I322" s="202"/>
      <c r="J322" s="202"/>
      <c r="K322" s="202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192</v>
      </c>
      <c r="AU322" s="210" t="s">
        <v>85</v>
      </c>
      <c r="AV322" s="13" t="s">
        <v>85</v>
      </c>
      <c r="AW322" s="13" t="s">
        <v>32</v>
      </c>
      <c r="AX322" s="13" t="s">
        <v>83</v>
      </c>
      <c r="AY322" s="210" t="s">
        <v>135</v>
      </c>
    </row>
    <row r="323" spans="1:65" s="2" customFormat="1" ht="21.75" customHeight="1">
      <c r="A323" s="30"/>
      <c r="B323" s="31"/>
      <c r="C323" s="221" t="s">
        <v>725</v>
      </c>
      <c r="D323" s="221" t="s">
        <v>295</v>
      </c>
      <c r="E323" s="222" t="s">
        <v>706</v>
      </c>
      <c r="F323" s="223" t="s">
        <v>707</v>
      </c>
      <c r="G323" s="224" t="s">
        <v>198</v>
      </c>
      <c r="H323" s="225">
        <v>36.75</v>
      </c>
      <c r="I323" s="226">
        <v>40.700000000000003</v>
      </c>
      <c r="J323" s="226">
        <f>ROUND(I323*H323,2)</f>
        <v>1495.73</v>
      </c>
      <c r="K323" s="223" t="s">
        <v>253</v>
      </c>
      <c r="L323" s="227"/>
      <c r="M323" s="228" t="s">
        <v>1</v>
      </c>
      <c r="N323" s="229" t="s">
        <v>40</v>
      </c>
      <c r="O323" s="181">
        <v>0</v>
      </c>
      <c r="P323" s="181">
        <f>O323*H323</f>
        <v>0</v>
      </c>
      <c r="Q323" s="181">
        <v>6.6E-4</v>
      </c>
      <c r="R323" s="181">
        <f>Q323*H323</f>
        <v>2.4254999999999999E-2</v>
      </c>
      <c r="S323" s="181">
        <v>0</v>
      </c>
      <c r="T323" s="182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83" t="s">
        <v>166</v>
      </c>
      <c r="AT323" s="183" t="s">
        <v>295</v>
      </c>
      <c r="AU323" s="183" t="s">
        <v>85</v>
      </c>
      <c r="AY323" s="16" t="s">
        <v>135</v>
      </c>
      <c r="BE323" s="184">
        <f>IF(N323="základní",J323,0)</f>
        <v>1495.73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6" t="s">
        <v>83</v>
      </c>
      <c r="BK323" s="184">
        <f>ROUND(I323*H323,2)</f>
        <v>1495.73</v>
      </c>
      <c r="BL323" s="16" t="s">
        <v>151</v>
      </c>
      <c r="BM323" s="183" t="s">
        <v>824</v>
      </c>
    </row>
    <row r="324" spans="1:65" s="2" customFormat="1" ht="11.25">
      <c r="A324" s="30"/>
      <c r="B324" s="31"/>
      <c r="C324" s="32"/>
      <c r="D324" s="185" t="s">
        <v>143</v>
      </c>
      <c r="E324" s="32"/>
      <c r="F324" s="186" t="s">
        <v>707</v>
      </c>
      <c r="G324" s="32"/>
      <c r="H324" s="32"/>
      <c r="I324" s="32"/>
      <c r="J324" s="32"/>
      <c r="K324" s="32"/>
      <c r="L324" s="35"/>
      <c r="M324" s="187"/>
      <c r="N324" s="188"/>
      <c r="O324" s="67"/>
      <c r="P324" s="67"/>
      <c r="Q324" s="67"/>
      <c r="R324" s="67"/>
      <c r="S324" s="67"/>
      <c r="T324" s="68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T324" s="16" t="s">
        <v>143</v>
      </c>
      <c r="AU324" s="16" t="s">
        <v>85</v>
      </c>
    </row>
    <row r="325" spans="1:65" s="13" customFormat="1" ht="11.25">
      <c r="B325" s="201"/>
      <c r="C325" s="202"/>
      <c r="D325" s="185" t="s">
        <v>192</v>
      </c>
      <c r="E325" s="203" t="s">
        <v>1</v>
      </c>
      <c r="F325" s="204" t="s">
        <v>825</v>
      </c>
      <c r="G325" s="202"/>
      <c r="H325" s="205">
        <v>36.75</v>
      </c>
      <c r="I325" s="202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85</v>
      </c>
      <c r="AV325" s="13" t="s">
        <v>85</v>
      </c>
      <c r="AW325" s="13" t="s">
        <v>32</v>
      </c>
      <c r="AX325" s="13" t="s">
        <v>83</v>
      </c>
      <c r="AY325" s="210" t="s">
        <v>135</v>
      </c>
    </row>
    <row r="326" spans="1:65" s="11" customFormat="1" ht="22.9" customHeight="1">
      <c r="B326" s="160"/>
      <c r="C326" s="161"/>
      <c r="D326" s="162" t="s">
        <v>74</v>
      </c>
      <c r="E326" s="199" t="s">
        <v>170</v>
      </c>
      <c r="F326" s="199" t="s">
        <v>367</v>
      </c>
      <c r="G326" s="161"/>
      <c r="H326" s="161"/>
      <c r="I326" s="161"/>
      <c r="J326" s="200">
        <f>BK326</f>
        <v>30640.129999999997</v>
      </c>
      <c r="K326" s="161"/>
      <c r="L326" s="165"/>
      <c r="M326" s="166"/>
      <c r="N326" s="167"/>
      <c r="O326" s="167"/>
      <c r="P326" s="168">
        <f>SUM(P327:P350)</f>
        <v>15.643000000000001</v>
      </c>
      <c r="Q326" s="167"/>
      <c r="R326" s="168">
        <f>SUM(R327:R350)</f>
        <v>0.53183849999999999</v>
      </c>
      <c r="S326" s="167"/>
      <c r="T326" s="169">
        <f>SUM(T327:T350)</f>
        <v>0</v>
      </c>
      <c r="AR326" s="170" t="s">
        <v>83</v>
      </c>
      <c r="AT326" s="171" t="s">
        <v>74</v>
      </c>
      <c r="AU326" s="171" t="s">
        <v>83</v>
      </c>
      <c r="AY326" s="170" t="s">
        <v>135</v>
      </c>
      <c r="BK326" s="172">
        <f>SUM(BK327:BK350)</f>
        <v>30640.129999999997</v>
      </c>
    </row>
    <row r="327" spans="1:65" s="2" customFormat="1" ht="24.2" customHeight="1">
      <c r="A327" s="30"/>
      <c r="B327" s="31"/>
      <c r="C327" s="173" t="s">
        <v>372</v>
      </c>
      <c r="D327" s="173" t="s">
        <v>136</v>
      </c>
      <c r="E327" s="174" t="s">
        <v>730</v>
      </c>
      <c r="F327" s="175" t="s">
        <v>731</v>
      </c>
      <c r="G327" s="176" t="s">
        <v>198</v>
      </c>
      <c r="H327" s="177">
        <v>5</v>
      </c>
      <c r="I327" s="178">
        <v>333.71</v>
      </c>
      <c r="J327" s="178">
        <f>ROUND(I327*H327,2)</f>
        <v>1668.55</v>
      </c>
      <c r="K327" s="175" t="s">
        <v>140</v>
      </c>
      <c r="L327" s="35"/>
      <c r="M327" s="179" t="s">
        <v>1</v>
      </c>
      <c r="N327" s="180" t="s">
        <v>40</v>
      </c>
      <c r="O327" s="181">
        <v>0.70299999999999996</v>
      </c>
      <c r="P327" s="181">
        <f>O327*H327</f>
        <v>3.5149999999999997</v>
      </c>
      <c r="Q327" s="181">
        <v>8.6767000000000007E-3</v>
      </c>
      <c r="R327" s="181">
        <f>Q327*H327</f>
        <v>4.3383500000000005E-2</v>
      </c>
      <c r="S327" s="181">
        <v>0</v>
      </c>
      <c r="T327" s="182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83" t="s">
        <v>151</v>
      </c>
      <c r="AT327" s="183" t="s">
        <v>136</v>
      </c>
      <c r="AU327" s="183" t="s">
        <v>85</v>
      </c>
      <c r="AY327" s="16" t="s">
        <v>135</v>
      </c>
      <c r="BE327" s="184">
        <f>IF(N327="základní",J327,0)</f>
        <v>1668.55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6" t="s">
        <v>83</v>
      </c>
      <c r="BK327" s="184">
        <f>ROUND(I327*H327,2)</f>
        <v>1668.55</v>
      </c>
      <c r="BL327" s="16" t="s">
        <v>151</v>
      </c>
      <c r="BM327" s="183" t="s">
        <v>732</v>
      </c>
    </row>
    <row r="328" spans="1:65" s="2" customFormat="1" ht="58.5">
      <c r="A328" s="30"/>
      <c r="B328" s="31"/>
      <c r="C328" s="32"/>
      <c r="D328" s="185" t="s">
        <v>143</v>
      </c>
      <c r="E328" s="32"/>
      <c r="F328" s="186" t="s">
        <v>733</v>
      </c>
      <c r="G328" s="32"/>
      <c r="H328" s="32"/>
      <c r="I328" s="32"/>
      <c r="J328" s="32"/>
      <c r="K328" s="32"/>
      <c r="L328" s="35"/>
      <c r="M328" s="187"/>
      <c r="N328" s="188"/>
      <c r="O328" s="67"/>
      <c r="P328" s="67"/>
      <c r="Q328" s="67"/>
      <c r="R328" s="67"/>
      <c r="S328" s="67"/>
      <c r="T328" s="68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T328" s="16" t="s">
        <v>143</v>
      </c>
      <c r="AU328" s="16" t="s">
        <v>85</v>
      </c>
    </row>
    <row r="329" spans="1:65" s="13" customFormat="1" ht="11.25">
      <c r="B329" s="201"/>
      <c r="C329" s="202"/>
      <c r="D329" s="185" t="s">
        <v>192</v>
      </c>
      <c r="E329" s="203" t="s">
        <v>1</v>
      </c>
      <c r="F329" s="204" t="s">
        <v>134</v>
      </c>
      <c r="G329" s="202"/>
      <c r="H329" s="205">
        <v>5</v>
      </c>
      <c r="I329" s="202"/>
      <c r="J329" s="202"/>
      <c r="K329" s="202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192</v>
      </c>
      <c r="AU329" s="210" t="s">
        <v>85</v>
      </c>
      <c r="AV329" s="13" t="s">
        <v>85</v>
      </c>
      <c r="AW329" s="13" t="s">
        <v>32</v>
      </c>
      <c r="AX329" s="13" t="s">
        <v>83</v>
      </c>
      <c r="AY329" s="210" t="s">
        <v>135</v>
      </c>
    </row>
    <row r="330" spans="1:65" s="2" customFormat="1" ht="24.2" customHeight="1">
      <c r="A330" s="30"/>
      <c r="B330" s="31"/>
      <c r="C330" s="173" t="s">
        <v>734</v>
      </c>
      <c r="D330" s="173" t="s">
        <v>136</v>
      </c>
      <c r="E330" s="174" t="s">
        <v>735</v>
      </c>
      <c r="F330" s="175" t="s">
        <v>736</v>
      </c>
      <c r="G330" s="176" t="s">
        <v>198</v>
      </c>
      <c r="H330" s="177">
        <v>5</v>
      </c>
      <c r="I330" s="178">
        <v>272.58</v>
      </c>
      <c r="J330" s="178">
        <f>ROUND(I330*H330,2)</f>
        <v>1362.9</v>
      </c>
      <c r="K330" s="175" t="s">
        <v>140</v>
      </c>
      <c r="L330" s="35"/>
      <c r="M330" s="179" t="s">
        <v>1</v>
      </c>
      <c r="N330" s="180" t="s">
        <v>40</v>
      </c>
      <c r="O330" s="181">
        <v>0.54700000000000004</v>
      </c>
      <c r="P330" s="181">
        <f>O330*H330</f>
        <v>2.7350000000000003</v>
      </c>
      <c r="Q330" s="181">
        <v>3.6904300000000001E-2</v>
      </c>
      <c r="R330" s="181">
        <f>Q330*H330</f>
        <v>0.1845215</v>
      </c>
      <c r="S330" s="181">
        <v>0</v>
      </c>
      <c r="T330" s="182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83" t="s">
        <v>151</v>
      </c>
      <c r="AT330" s="183" t="s">
        <v>136</v>
      </c>
      <c r="AU330" s="183" t="s">
        <v>85</v>
      </c>
      <c r="AY330" s="16" t="s">
        <v>135</v>
      </c>
      <c r="BE330" s="184">
        <f>IF(N330="základní",J330,0)</f>
        <v>1362.9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6" t="s">
        <v>83</v>
      </c>
      <c r="BK330" s="184">
        <f>ROUND(I330*H330,2)</f>
        <v>1362.9</v>
      </c>
      <c r="BL330" s="16" t="s">
        <v>151</v>
      </c>
      <c r="BM330" s="183" t="s">
        <v>737</v>
      </c>
    </row>
    <row r="331" spans="1:65" s="2" customFormat="1" ht="58.5">
      <c r="A331" s="30"/>
      <c r="B331" s="31"/>
      <c r="C331" s="32"/>
      <c r="D331" s="185" t="s">
        <v>143</v>
      </c>
      <c r="E331" s="32"/>
      <c r="F331" s="186" t="s">
        <v>738</v>
      </c>
      <c r="G331" s="32"/>
      <c r="H331" s="32"/>
      <c r="I331" s="32"/>
      <c r="J331" s="32"/>
      <c r="K331" s="32"/>
      <c r="L331" s="35"/>
      <c r="M331" s="187"/>
      <c r="N331" s="188"/>
      <c r="O331" s="67"/>
      <c r="P331" s="67"/>
      <c r="Q331" s="67"/>
      <c r="R331" s="67"/>
      <c r="S331" s="67"/>
      <c r="T331" s="68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T331" s="16" t="s">
        <v>143</v>
      </c>
      <c r="AU331" s="16" t="s">
        <v>85</v>
      </c>
    </row>
    <row r="332" spans="1:65" s="13" customFormat="1" ht="11.25">
      <c r="B332" s="201"/>
      <c r="C332" s="202"/>
      <c r="D332" s="185" t="s">
        <v>192</v>
      </c>
      <c r="E332" s="203" t="s">
        <v>1</v>
      </c>
      <c r="F332" s="204" t="s">
        <v>134</v>
      </c>
      <c r="G332" s="202"/>
      <c r="H332" s="205">
        <v>5</v>
      </c>
      <c r="I332" s="202"/>
      <c r="J332" s="202"/>
      <c r="K332" s="202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192</v>
      </c>
      <c r="AU332" s="210" t="s">
        <v>85</v>
      </c>
      <c r="AV332" s="13" t="s">
        <v>85</v>
      </c>
      <c r="AW332" s="13" t="s">
        <v>32</v>
      </c>
      <c r="AX332" s="13" t="s">
        <v>83</v>
      </c>
      <c r="AY332" s="210" t="s">
        <v>135</v>
      </c>
    </row>
    <row r="333" spans="1:65" s="2" customFormat="1" ht="24.2" customHeight="1">
      <c r="A333" s="30"/>
      <c r="B333" s="31"/>
      <c r="C333" s="173" t="s">
        <v>739</v>
      </c>
      <c r="D333" s="173" t="s">
        <v>136</v>
      </c>
      <c r="E333" s="174" t="s">
        <v>740</v>
      </c>
      <c r="F333" s="175" t="s">
        <v>741</v>
      </c>
      <c r="G333" s="176" t="s">
        <v>198</v>
      </c>
      <c r="H333" s="177">
        <v>5</v>
      </c>
      <c r="I333" s="178">
        <v>369.82</v>
      </c>
      <c r="J333" s="178">
        <f>ROUND(I333*H333,2)</f>
        <v>1849.1</v>
      </c>
      <c r="K333" s="175" t="s">
        <v>140</v>
      </c>
      <c r="L333" s="35"/>
      <c r="M333" s="179" t="s">
        <v>1</v>
      </c>
      <c r="N333" s="180" t="s">
        <v>40</v>
      </c>
      <c r="O333" s="181">
        <v>0.753</v>
      </c>
      <c r="P333" s="181">
        <f>O333*H333</f>
        <v>3.7650000000000001</v>
      </c>
      <c r="Q333" s="181">
        <v>6.0526700000000003E-2</v>
      </c>
      <c r="R333" s="181">
        <f>Q333*H333</f>
        <v>0.3026335</v>
      </c>
      <c r="S333" s="181">
        <v>0</v>
      </c>
      <c r="T333" s="182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83" t="s">
        <v>151</v>
      </c>
      <c r="AT333" s="183" t="s">
        <v>136</v>
      </c>
      <c r="AU333" s="183" t="s">
        <v>85</v>
      </c>
      <c r="AY333" s="16" t="s">
        <v>135</v>
      </c>
      <c r="BE333" s="184">
        <f>IF(N333="základní",J333,0)</f>
        <v>1849.1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6" t="s">
        <v>83</v>
      </c>
      <c r="BK333" s="184">
        <f>ROUND(I333*H333,2)</f>
        <v>1849.1</v>
      </c>
      <c r="BL333" s="16" t="s">
        <v>151</v>
      </c>
      <c r="BM333" s="183" t="s">
        <v>742</v>
      </c>
    </row>
    <row r="334" spans="1:65" s="2" customFormat="1" ht="58.5">
      <c r="A334" s="30"/>
      <c r="B334" s="31"/>
      <c r="C334" s="32"/>
      <c r="D334" s="185" t="s">
        <v>143</v>
      </c>
      <c r="E334" s="32"/>
      <c r="F334" s="186" t="s">
        <v>743</v>
      </c>
      <c r="G334" s="32"/>
      <c r="H334" s="32"/>
      <c r="I334" s="32"/>
      <c r="J334" s="32"/>
      <c r="K334" s="32"/>
      <c r="L334" s="35"/>
      <c r="M334" s="187"/>
      <c r="N334" s="188"/>
      <c r="O334" s="67"/>
      <c r="P334" s="67"/>
      <c r="Q334" s="67"/>
      <c r="R334" s="67"/>
      <c r="S334" s="67"/>
      <c r="T334" s="68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T334" s="16" t="s">
        <v>143</v>
      </c>
      <c r="AU334" s="16" t="s">
        <v>85</v>
      </c>
    </row>
    <row r="335" spans="1:65" s="13" customFormat="1" ht="11.25">
      <c r="B335" s="201"/>
      <c r="C335" s="202"/>
      <c r="D335" s="185" t="s">
        <v>192</v>
      </c>
      <c r="E335" s="203" t="s">
        <v>1</v>
      </c>
      <c r="F335" s="204" t="s">
        <v>134</v>
      </c>
      <c r="G335" s="202"/>
      <c r="H335" s="205">
        <v>5</v>
      </c>
      <c r="I335" s="202"/>
      <c r="J335" s="202"/>
      <c r="K335" s="202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192</v>
      </c>
      <c r="AU335" s="210" t="s">
        <v>85</v>
      </c>
      <c r="AV335" s="13" t="s">
        <v>85</v>
      </c>
      <c r="AW335" s="13" t="s">
        <v>32</v>
      </c>
      <c r="AX335" s="13" t="s">
        <v>83</v>
      </c>
      <c r="AY335" s="210" t="s">
        <v>135</v>
      </c>
    </row>
    <row r="336" spans="1:65" s="2" customFormat="1" ht="24.2" customHeight="1">
      <c r="A336" s="30"/>
      <c r="B336" s="31"/>
      <c r="C336" s="173" t="s">
        <v>744</v>
      </c>
      <c r="D336" s="173" t="s">
        <v>136</v>
      </c>
      <c r="E336" s="174" t="s">
        <v>745</v>
      </c>
      <c r="F336" s="175" t="s">
        <v>746</v>
      </c>
      <c r="G336" s="176" t="s">
        <v>349</v>
      </c>
      <c r="H336" s="177">
        <v>2</v>
      </c>
      <c r="I336" s="178">
        <v>241.32</v>
      </c>
      <c r="J336" s="178">
        <f>ROUND(I336*H336,2)</f>
        <v>482.64</v>
      </c>
      <c r="K336" s="175" t="s">
        <v>140</v>
      </c>
      <c r="L336" s="35"/>
      <c r="M336" s="179" t="s">
        <v>1</v>
      </c>
      <c r="N336" s="180" t="s">
        <v>40</v>
      </c>
      <c r="O336" s="181">
        <v>0.43</v>
      </c>
      <c r="P336" s="181">
        <f>O336*H336</f>
        <v>0.86</v>
      </c>
      <c r="Q336" s="181">
        <v>6.4999999999999997E-4</v>
      </c>
      <c r="R336" s="181">
        <f>Q336*H336</f>
        <v>1.2999999999999999E-3</v>
      </c>
      <c r="S336" s="181">
        <v>0</v>
      </c>
      <c r="T336" s="182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83" t="s">
        <v>151</v>
      </c>
      <c r="AT336" s="183" t="s">
        <v>136</v>
      </c>
      <c r="AU336" s="183" t="s">
        <v>85</v>
      </c>
      <c r="AY336" s="16" t="s">
        <v>135</v>
      </c>
      <c r="BE336" s="184">
        <f>IF(N336="základní",J336,0)</f>
        <v>482.64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6" t="s">
        <v>83</v>
      </c>
      <c r="BK336" s="184">
        <f>ROUND(I336*H336,2)</f>
        <v>482.64</v>
      </c>
      <c r="BL336" s="16" t="s">
        <v>151</v>
      </c>
      <c r="BM336" s="183" t="s">
        <v>747</v>
      </c>
    </row>
    <row r="337" spans="1:65" s="2" customFormat="1" ht="19.5">
      <c r="A337" s="30"/>
      <c r="B337" s="31"/>
      <c r="C337" s="32"/>
      <c r="D337" s="185" t="s">
        <v>143</v>
      </c>
      <c r="E337" s="32"/>
      <c r="F337" s="186" t="s">
        <v>748</v>
      </c>
      <c r="G337" s="32"/>
      <c r="H337" s="32"/>
      <c r="I337" s="32"/>
      <c r="J337" s="32"/>
      <c r="K337" s="32"/>
      <c r="L337" s="35"/>
      <c r="M337" s="187"/>
      <c r="N337" s="188"/>
      <c r="O337" s="67"/>
      <c r="P337" s="67"/>
      <c r="Q337" s="67"/>
      <c r="R337" s="67"/>
      <c r="S337" s="67"/>
      <c r="T337" s="68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T337" s="16" t="s">
        <v>143</v>
      </c>
      <c r="AU337" s="16" t="s">
        <v>85</v>
      </c>
    </row>
    <row r="338" spans="1:65" s="13" customFormat="1" ht="11.25">
      <c r="B338" s="201"/>
      <c r="C338" s="202"/>
      <c r="D338" s="185" t="s">
        <v>192</v>
      </c>
      <c r="E338" s="203" t="s">
        <v>1</v>
      </c>
      <c r="F338" s="204" t="s">
        <v>85</v>
      </c>
      <c r="G338" s="202"/>
      <c r="H338" s="205">
        <v>2</v>
      </c>
      <c r="I338" s="202"/>
      <c r="J338" s="202"/>
      <c r="K338" s="202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192</v>
      </c>
      <c r="AU338" s="210" t="s">
        <v>85</v>
      </c>
      <c r="AV338" s="13" t="s">
        <v>85</v>
      </c>
      <c r="AW338" s="13" t="s">
        <v>32</v>
      </c>
      <c r="AX338" s="13" t="s">
        <v>83</v>
      </c>
      <c r="AY338" s="210" t="s">
        <v>135</v>
      </c>
    </row>
    <row r="339" spans="1:65" s="2" customFormat="1" ht="24.2" customHeight="1">
      <c r="A339" s="30"/>
      <c r="B339" s="31"/>
      <c r="C339" s="173" t="s">
        <v>749</v>
      </c>
      <c r="D339" s="173" t="s">
        <v>136</v>
      </c>
      <c r="E339" s="174" t="s">
        <v>750</v>
      </c>
      <c r="F339" s="175" t="s">
        <v>751</v>
      </c>
      <c r="G339" s="176" t="s">
        <v>349</v>
      </c>
      <c r="H339" s="177">
        <v>2</v>
      </c>
      <c r="I339" s="178">
        <v>138.47</v>
      </c>
      <c r="J339" s="178">
        <f>ROUND(I339*H339,2)</f>
        <v>276.94</v>
      </c>
      <c r="K339" s="175" t="s">
        <v>140</v>
      </c>
      <c r="L339" s="35"/>
      <c r="M339" s="179" t="s">
        <v>1</v>
      </c>
      <c r="N339" s="180" t="s">
        <v>40</v>
      </c>
      <c r="O339" s="181">
        <v>0.28999999999999998</v>
      </c>
      <c r="P339" s="181">
        <f>O339*H339</f>
        <v>0.57999999999999996</v>
      </c>
      <c r="Q339" s="181">
        <v>0</v>
      </c>
      <c r="R339" s="181">
        <f>Q339*H339</f>
        <v>0</v>
      </c>
      <c r="S339" s="181">
        <v>0</v>
      </c>
      <c r="T339" s="182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83" t="s">
        <v>151</v>
      </c>
      <c r="AT339" s="183" t="s">
        <v>136</v>
      </c>
      <c r="AU339" s="183" t="s">
        <v>85</v>
      </c>
      <c r="AY339" s="16" t="s">
        <v>135</v>
      </c>
      <c r="BE339" s="184">
        <f>IF(N339="základní",J339,0)</f>
        <v>276.94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16" t="s">
        <v>83</v>
      </c>
      <c r="BK339" s="184">
        <f>ROUND(I339*H339,2)</f>
        <v>276.94</v>
      </c>
      <c r="BL339" s="16" t="s">
        <v>151</v>
      </c>
      <c r="BM339" s="183" t="s">
        <v>752</v>
      </c>
    </row>
    <row r="340" spans="1:65" s="2" customFormat="1" ht="19.5">
      <c r="A340" s="30"/>
      <c r="B340" s="31"/>
      <c r="C340" s="32"/>
      <c r="D340" s="185" t="s">
        <v>143</v>
      </c>
      <c r="E340" s="32"/>
      <c r="F340" s="186" t="s">
        <v>753</v>
      </c>
      <c r="G340" s="32"/>
      <c r="H340" s="32"/>
      <c r="I340" s="32"/>
      <c r="J340" s="32"/>
      <c r="K340" s="32"/>
      <c r="L340" s="35"/>
      <c r="M340" s="187"/>
      <c r="N340" s="188"/>
      <c r="O340" s="67"/>
      <c r="P340" s="67"/>
      <c r="Q340" s="67"/>
      <c r="R340" s="67"/>
      <c r="S340" s="67"/>
      <c r="T340" s="68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T340" s="16" t="s">
        <v>143</v>
      </c>
      <c r="AU340" s="16" t="s">
        <v>85</v>
      </c>
    </row>
    <row r="341" spans="1:65" s="13" customFormat="1" ht="11.25">
      <c r="B341" s="201"/>
      <c r="C341" s="202"/>
      <c r="D341" s="185" t="s">
        <v>192</v>
      </c>
      <c r="E341" s="203" t="s">
        <v>1</v>
      </c>
      <c r="F341" s="204" t="s">
        <v>85</v>
      </c>
      <c r="G341" s="202"/>
      <c r="H341" s="205">
        <v>2</v>
      </c>
      <c r="I341" s="202"/>
      <c r="J341" s="202"/>
      <c r="K341" s="202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192</v>
      </c>
      <c r="AU341" s="210" t="s">
        <v>85</v>
      </c>
      <c r="AV341" s="13" t="s">
        <v>85</v>
      </c>
      <c r="AW341" s="13" t="s">
        <v>32</v>
      </c>
      <c r="AX341" s="13" t="s">
        <v>83</v>
      </c>
      <c r="AY341" s="210" t="s">
        <v>135</v>
      </c>
    </row>
    <row r="342" spans="1:65" s="2" customFormat="1" ht="24.2" customHeight="1">
      <c r="A342" s="30"/>
      <c r="B342" s="31"/>
      <c r="C342" s="173" t="s">
        <v>754</v>
      </c>
      <c r="D342" s="173" t="s">
        <v>136</v>
      </c>
      <c r="E342" s="174" t="s">
        <v>755</v>
      </c>
      <c r="F342" s="175" t="s">
        <v>765</v>
      </c>
      <c r="G342" s="176" t="s">
        <v>757</v>
      </c>
      <c r="H342" s="177">
        <v>1</v>
      </c>
      <c r="I342" s="178">
        <v>10000</v>
      </c>
      <c r="J342" s="178">
        <f>ROUND(I342*H342,2)</f>
        <v>10000</v>
      </c>
      <c r="K342" s="175" t="s">
        <v>1</v>
      </c>
      <c r="L342" s="35"/>
      <c r="M342" s="179" t="s">
        <v>1</v>
      </c>
      <c r="N342" s="180" t="s">
        <v>40</v>
      </c>
      <c r="O342" s="181">
        <v>1.3959999999999999</v>
      </c>
      <c r="P342" s="181">
        <f>O342*H342</f>
        <v>1.3959999999999999</v>
      </c>
      <c r="Q342" s="181">
        <v>0</v>
      </c>
      <c r="R342" s="181">
        <f>Q342*H342</f>
        <v>0</v>
      </c>
      <c r="S342" s="181">
        <v>0</v>
      </c>
      <c r="T342" s="182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83" t="s">
        <v>151</v>
      </c>
      <c r="AT342" s="183" t="s">
        <v>136</v>
      </c>
      <c r="AU342" s="183" t="s">
        <v>85</v>
      </c>
      <c r="AY342" s="16" t="s">
        <v>135</v>
      </c>
      <c r="BE342" s="184">
        <f>IF(N342="základní",J342,0)</f>
        <v>10000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6" t="s">
        <v>83</v>
      </c>
      <c r="BK342" s="184">
        <f>ROUND(I342*H342,2)</f>
        <v>10000</v>
      </c>
      <c r="BL342" s="16" t="s">
        <v>151</v>
      </c>
      <c r="BM342" s="183" t="s">
        <v>826</v>
      </c>
    </row>
    <row r="343" spans="1:65" s="2" customFormat="1" ht="29.25">
      <c r="A343" s="30"/>
      <c r="B343" s="31"/>
      <c r="C343" s="32"/>
      <c r="D343" s="185" t="s">
        <v>143</v>
      </c>
      <c r="E343" s="32"/>
      <c r="F343" s="186" t="s">
        <v>759</v>
      </c>
      <c r="G343" s="32"/>
      <c r="H343" s="32"/>
      <c r="I343" s="32"/>
      <c r="J343" s="32"/>
      <c r="K343" s="32"/>
      <c r="L343" s="35"/>
      <c r="M343" s="187"/>
      <c r="N343" s="188"/>
      <c r="O343" s="67"/>
      <c r="P343" s="67"/>
      <c r="Q343" s="67"/>
      <c r="R343" s="67"/>
      <c r="S343" s="67"/>
      <c r="T343" s="68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T343" s="16" t="s">
        <v>143</v>
      </c>
      <c r="AU343" s="16" t="s">
        <v>85</v>
      </c>
    </row>
    <row r="344" spans="1:65" s="13" customFormat="1" ht="11.25">
      <c r="B344" s="201"/>
      <c r="C344" s="202"/>
      <c r="D344" s="185" t="s">
        <v>192</v>
      </c>
      <c r="E344" s="203" t="s">
        <v>1</v>
      </c>
      <c r="F344" s="204" t="s">
        <v>83</v>
      </c>
      <c r="G344" s="202"/>
      <c r="H344" s="205">
        <v>1</v>
      </c>
      <c r="I344" s="202"/>
      <c r="J344" s="202"/>
      <c r="K344" s="202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192</v>
      </c>
      <c r="AU344" s="210" t="s">
        <v>85</v>
      </c>
      <c r="AV344" s="13" t="s">
        <v>85</v>
      </c>
      <c r="AW344" s="13" t="s">
        <v>32</v>
      </c>
      <c r="AX344" s="13" t="s">
        <v>83</v>
      </c>
      <c r="AY344" s="210" t="s">
        <v>135</v>
      </c>
    </row>
    <row r="345" spans="1:65" s="2" customFormat="1" ht="16.5" customHeight="1">
      <c r="A345" s="30"/>
      <c r="B345" s="31"/>
      <c r="C345" s="173" t="s">
        <v>760</v>
      </c>
      <c r="D345" s="173" t="s">
        <v>136</v>
      </c>
      <c r="E345" s="174" t="s">
        <v>171</v>
      </c>
      <c r="F345" s="175" t="s">
        <v>761</v>
      </c>
      <c r="G345" s="176" t="s">
        <v>757</v>
      </c>
      <c r="H345" s="177">
        <v>1</v>
      </c>
      <c r="I345" s="178">
        <v>5000</v>
      </c>
      <c r="J345" s="178">
        <f>ROUND(I345*H345,2)</f>
        <v>5000</v>
      </c>
      <c r="K345" s="175" t="s">
        <v>1</v>
      </c>
      <c r="L345" s="35"/>
      <c r="M345" s="179" t="s">
        <v>1</v>
      </c>
      <c r="N345" s="180" t="s">
        <v>40</v>
      </c>
      <c r="O345" s="181">
        <v>1.3959999999999999</v>
      </c>
      <c r="P345" s="181">
        <f>O345*H345</f>
        <v>1.3959999999999999</v>
      </c>
      <c r="Q345" s="181">
        <v>0</v>
      </c>
      <c r="R345" s="181">
        <f>Q345*H345</f>
        <v>0</v>
      </c>
      <c r="S345" s="181">
        <v>0</v>
      </c>
      <c r="T345" s="182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83" t="s">
        <v>151</v>
      </c>
      <c r="AT345" s="183" t="s">
        <v>136</v>
      </c>
      <c r="AU345" s="183" t="s">
        <v>85</v>
      </c>
      <c r="AY345" s="16" t="s">
        <v>135</v>
      </c>
      <c r="BE345" s="184">
        <f>IF(N345="základní",J345,0)</f>
        <v>5000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16" t="s">
        <v>83</v>
      </c>
      <c r="BK345" s="184">
        <f>ROUND(I345*H345,2)</f>
        <v>5000</v>
      </c>
      <c r="BL345" s="16" t="s">
        <v>151</v>
      </c>
      <c r="BM345" s="183" t="s">
        <v>827</v>
      </c>
    </row>
    <row r="346" spans="1:65" s="2" customFormat="1" ht="29.25">
      <c r="A346" s="30"/>
      <c r="B346" s="31"/>
      <c r="C346" s="32"/>
      <c r="D346" s="185" t="s">
        <v>143</v>
      </c>
      <c r="E346" s="32"/>
      <c r="F346" s="186" t="s">
        <v>759</v>
      </c>
      <c r="G346" s="32"/>
      <c r="H346" s="32"/>
      <c r="I346" s="32"/>
      <c r="J346" s="32"/>
      <c r="K346" s="32"/>
      <c r="L346" s="35"/>
      <c r="M346" s="187"/>
      <c r="N346" s="188"/>
      <c r="O346" s="67"/>
      <c r="P346" s="67"/>
      <c r="Q346" s="67"/>
      <c r="R346" s="67"/>
      <c r="S346" s="67"/>
      <c r="T346" s="68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T346" s="16" t="s">
        <v>143</v>
      </c>
      <c r="AU346" s="16" t="s">
        <v>85</v>
      </c>
    </row>
    <row r="347" spans="1:65" s="13" customFormat="1" ht="11.25">
      <c r="B347" s="201"/>
      <c r="C347" s="202"/>
      <c r="D347" s="185" t="s">
        <v>192</v>
      </c>
      <c r="E347" s="203" t="s">
        <v>1</v>
      </c>
      <c r="F347" s="204" t="s">
        <v>83</v>
      </c>
      <c r="G347" s="202"/>
      <c r="H347" s="205">
        <v>1</v>
      </c>
      <c r="I347" s="202"/>
      <c r="J347" s="202"/>
      <c r="K347" s="202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192</v>
      </c>
      <c r="AU347" s="210" t="s">
        <v>85</v>
      </c>
      <c r="AV347" s="13" t="s">
        <v>85</v>
      </c>
      <c r="AW347" s="13" t="s">
        <v>32</v>
      </c>
      <c r="AX347" s="13" t="s">
        <v>83</v>
      </c>
      <c r="AY347" s="210" t="s">
        <v>135</v>
      </c>
    </row>
    <row r="348" spans="1:65" s="2" customFormat="1" ht="24.2" customHeight="1">
      <c r="A348" s="30"/>
      <c r="B348" s="31"/>
      <c r="C348" s="173" t="s">
        <v>763</v>
      </c>
      <c r="D348" s="173" t="s">
        <v>136</v>
      </c>
      <c r="E348" s="174" t="s">
        <v>764</v>
      </c>
      <c r="F348" s="175" t="s">
        <v>765</v>
      </c>
      <c r="G348" s="176" t="s">
        <v>757</v>
      </c>
      <c r="H348" s="177">
        <v>1</v>
      </c>
      <c r="I348" s="178">
        <v>10000</v>
      </c>
      <c r="J348" s="178">
        <f>ROUND(I348*H348,2)</f>
        <v>10000</v>
      </c>
      <c r="K348" s="175" t="s">
        <v>1</v>
      </c>
      <c r="L348" s="35"/>
      <c r="M348" s="179" t="s">
        <v>1</v>
      </c>
      <c r="N348" s="180" t="s">
        <v>40</v>
      </c>
      <c r="O348" s="181">
        <v>1.3959999999999999</v>
      </c>
      <c r="P348" s="181">
        <f>O348*H348</f>
        <v>1.3959999999999999</v>
      </c>
      <c r="Q348" s="181">
        <v>0</v>
      </c>
      <c r="R348" s="181">
        <f>Q348*H348</f>
        <v>0</v>
      </c>
      <c r="S348" s="181">
        <v>0</v>
      </c>
      <c r="T348" s="182">
        <f>S348*H348</f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83" t="s">
        <v>151</v>
      </c>
      <c r="AT348" s="183" t="s">
        <v>136</v>
      </c>
      <c r="AU348" s="183" t="s">
        <v>85</v>
      </c>
      <c r="AY348" s="16" t="s">
        <v>135</v>
      </c>
      <c r="BE348" s="184">
        <f>IF(N348="základní",J348,0)</f>
        <v>10000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6" t="s">
        <v>83</v>
      </c>
      <c r="BK348" s="184">
        <f>ROUND(I348*H348,2)</f>
        <v>10000</v>
      </c>
      <c r="BL348" s="16" t="s">
        <v>151</v>
      </c>
      <c r="BM348" s="183" t="s">
        <v>828</v>
      </c>
    </row>
    <row r="349" spans="1:65" s="2" customFormat="1" ht="29.25">
      <c r="A349" s="30"/>
      <c r="B349" s="31"/>
      <c r="C349" s="32"/>
      <c r="D349" s="185" t="s">
        <v>143</v>
      </c>
      <c r="E349" s="32"/>
      <c r="F349" s="186" t="s">
        <v>759</v>
      </c>
      <c r="G349" s="32"/>
      <c r="H349" s="32"/>
      <c r="I349" s="32"/>
      <c r="J349" s="32"/>
      <c r="K349" s="32"/>
      <c r="L349" s="35"/>
      <c r="M349" s="187"/>
      <c r="N349" s="188"/>
      <c r="O349" s="67"/>
      <c r="P349" s="67"/>
      <c r="Q349" s="67"/>
      <c r="R349" s="67"/>
      <c r="S349" s="67"/>
      <c r="T349" s="68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T349" s="16" t="s">
        <v>143</v>
      </c>
      <c r="AU349" s="16" t="s">
        <v>85</v>
      </c>
    </row>
    <row r="350" spans="1:65" s="13" customFormat="1" ht="11.25">
      <c r="B350" s="201"/>
      <c r="C350" s="202"/>
      <c r="D350" s="185" t="s">
        <v>192</v>
      </c>
      <c r="E350" s="203" t="s">
        <v>1</v>
      </c>
      <c r="F350" s="204" t="s">
        <v>83</v>
      </c>
      <c r="G350" s="202"/>
      <c r="H350" s="205">
        <v>1</v>
      </c>
      <c r="I350" s="202"/>
      <c r="J350" s="202"/>
      <c r="K350" s="202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192</v>
      </c>
      <c r="AU350" s="210" t="s">
        <v>85</v>
      </c>
      <c r="AV350" s="13" t="s">
        <v>85</v>
      </c>
      <c r="AW350" s="13" t="s">
        <v>32</v>
      </c>
      <c r="AX350" s="13" t="s">
        <v>83</v>
      </c>
      <c r="AY350" s="210" t="s">
        <v>135</v>
      </c>
    </row>
    <row r="351" spans="1:65" s="11" customFormat="1" ht="22.9" customHeight="1">
      <c r="B351" s="160"/>
      <c r="C351" s="161"/>
      <c r="D351" s="162" t="s">
        <v>74</v>
      </c>
      <c r="E351" s="199" t="s">
        <v>447</v>
      </c>
      <c r="F351" s="199" t="s">
        <v>448</v>
      </c>
      <c r="G351" s="161"/>
      <c r="H351" s="161"/>
      <c r="I351" s="161"/>
      <c r="J351" s="200">
        <f>BK351</f>
        <v>208306.91</v>
      </c>
      <c r="K351" s="161"/>
      <c r="L351" s="165"/>
      <c r="M351" s="166"/>
      <c r="N351" s="167"/>
      <c r="O351" s="167"/>
      <c r="P351" s="168">
        <f>SUM(P352:P353)</f>
        <v>301.30340399999994</v>
      </c>
      <c r="Q351" s="167"/>
      <c r="R351" s="168">
        <f>SUM(R352:R353)</f>
        <v>0</v>
      </c>
      <c r="S351" s="167"/>
      <c r="T351" s="169">
        <f>SUM(T352:T353)</f>
        <v>0</v>
      </c>
      <c r="AR351" s="170" t="s">
        <v>83</v>
      </c>
      <c r="AT351" s="171" t="s">
        <v>74</v>
      </c>
      <c r="AU351" s="171" t="s">
        <v>83</v>
      </c>
      <c r="AY351" s="170" t="s">
        <v>135</v>
      </c>
      <c r="BK351" s="172">
        <f>SUM(BK352:BK353)</f>
        <v>208306.91</v>
      </c>
    </row>
    <row r="352" spans="1:65" s="2" customFormat="1" ht="24.2" customHeight="1">
      <c r="A352" s="30"/>
      <c r="B352" s="31"/>
      <c r="C352" s="173" t="s">
        <v>767</v>
      </c>
      <c r="D352" s="173" t="s">
        <v>136</v>
      </c>
      <c r="E352" s="174" t="s">
        <v>768</v>
      </c>
      <c r="F352" s="175" t="s">
        <v>769</v>
      </c>
      <c r="G352" s="176" t="s">
        <v>421</v>
      </c>
      <c r="H352" s="177">
        <v>363.89299999999997</v>
      </c>
      <c r="I352" s="178">
        <v>572.44000000000005</v>
      </c>
      <c r="J352" s="178">
        <f>ROUND(I352*H352,2)</f>
        <v>208306.91</v>
      </c>
      <c r="K352" s="175" t="s">
        <v>140</v>
      </c>
      <c r="L352" s="35"/>
      <c r="M352" s="179" t="s">
        <v>1</v>
      </c>
      <c r="N352" s="180" t="s">
        <v>40</v>
      </c>
      <c r="O352" s="181">
        <v>0.82799999999999996</v>
      </c>
      <c r="P352" s="181">
        <f>O352*H352</f>
        <v>301.30340399999994</v>
      </c>
      <c r="Q352" s="181">
        <v>0</v>
      </c>
      <c r="R352" s="181">
        <f>Q352*H352</f>
        <v>0</v>
      </c>
      <c r="S352" s="181">
        <v>0</v>
      </c>
      <c r="T352" s="182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83" t="s">
        <v>151</v>
      </c>
      <c r="AT352" s="183" t="s">
        <v>136</v>
      </c>
      <c r="AU352" s="183" t="s">
        <v>85</v>
      </c>
      <c r="AY352" s="16" t="s">
        <v>135</v>
      </c>
      <c r="BE352" s="184">
        <f>IF(N352="základní",J352,0)</f>
        <v>208306.91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6" t="s">
        <v>83</v>
      </c>
      <c r="BK352" s="184">
        <f>ROUND(I352*H352,2)</f>
        <v>208306.91</v>
      </c>
      <c r="BL352" s="16" t="s">
        <v>151</v>
      </c>
      <c r="BM352" s="183" t="s">
        <v>770</v>
      </c>
    </row>
    <row r="353" spans="1:47" s="2" customFormat="1" ht="29.25">
      <c r="A353" s="30"/>
      <c r="B353" s="31"/>
      <c r="C353" s="32"/>
      <c r="D353" s="185" t="s">
        <v>143</v>
      </c>
      <c r="E353" s="32"/>
      <c r="F353" s="186" t="s">
        <v>771</v>
      </c>
      <c r="G353" s="32"/>
      <c r="H353" s="32"/>
      <c r="I353" s="32"/>
      <c r="J353" s="32"/>
      <c r="K353" s="32"/>
      <c r="L353" s="35"/>
      <c r="M353" s="189"/>
      <c r="N353" s="190"/>
      <c r="O353" s="191"/>
      <c r="P353" s="191"/>
      <c r="Q353" s="191"/>
      <c r="R353" s="191"/>
      <c r="S353" s="191"/>
      <c r="T353" s="192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T353" s="16" t="s">
        <v>143</v>
      </c>
      <c r="AU353" s="16" t="s">
        <v>85</v>
      </c>
    </row>
    <row r="354" spans="1:47" s="2" customFormat="1" ht="6.95" customHeight="1">
      <c r="A354" s="30"/>
      <c r="B354" s="50"/>
      <c r="C354" s="51"/>
      <c r="D354" s="51"/>
      <c r="E354" s="51"/>
      <c r="F354" s="51"/>
      <c r="G354" s="51"/>
      <c r="H354" s="51"/>
      <c r="I354" s="51"/>
      <c r="J354" s="51"/>
      <c r="K354" s="51"/>
      <c r="L354" s="35"/>
      <c r="M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</row>
  </sheetData>
  <sheetProtection algorithmName="SHA-512" hashValue="omKheqzJQ3dlUpclxDHYvm1bNIgLDzeHk8eD533m6OggZwtE+ZHAxznteb1f+1ArMGGD1IGbPumzLQVhLhptuw==" saltValue="6x4UjuLFbuwqxLPMGnTB4+pI8Eb4HveX35JmMFb/VZXsOfgvpQqaRL1qE1DlTLKIzHMbDUrHGR7pE1PsFNdI2g==" spinCount="100000" sheet="1" objects="1" scenarios="1" formatColumns="0" formatRows="0" autoFilter="0"/>
  <autoFilter ref="C121:K35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97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829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ROUND(J122, 2)</f>
        <v>796045.27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ROUND((SUM(BE122:BE328)),  2)</f>
        <v>796045.27</v>
      </c>
      <c r="G33" s="30"/>
      <c r="H33" s="30"/>
      <c r="I33" s="120">
        <v>0.21</v>
      </c>
      <c r="J33" s="119">
        <f>ROUND(((SUM(BE122:BE328))*I33),  2)</f>
        <v>167169.51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ROUND((SUM(BF122:BF328)),  2)</f>
        <v>0</v>
      </c>
      <c r="G34" s="30"/>
      <c r="H34" s="30"/>
      <c r="I34" s="120">
        <v>0.15</v>
      </c>
      <c r="J34" s="119">
        <f>ROUND(((SUM(BF122:BF328))*I34),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ROUND((SUM(BG122:BG328)),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ROUND((SUM(BH122:BH328)),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ROUND((SUM(BI122:BI328)),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963214.78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SO303 - Vodovodní řad V2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J122</f>
        <v>796045.27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J123</f>
        <v>796045.27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J124</f>
        <v>256862.76000000004</v>
      </c>
      <c r="K98" s="194"/>
      <c r="L98" s="198"/>
    </row>
    <row r="99" spans="1:31" s="12" customFormat="1" ht="19.899999999999999" customHeight="1">
      <c r="B99" s="193"/>
      <c r="C99" s="194"/>
      <c r="D99" s="195" t="s">
        <v>455</v>
      </c>
      <c r="E99" s="196"/>
      <c r="F99" s="196"/>
      <c r="G99" s="196"/>
      <c r="H99" s="196"/>
      <c r="I99" s="196"/>
      <c r="J99" s="197">
        <f>J209</f>
        <v>4556.6099999999997</v>
      </c>
      <c r="K99" s="194"/>
      <c r="L99" s="198"/>
    </row>
    <row r="100" spans="1:31" s="12" customFormat="1" ht="19.899999999999999" customHeight="1">
      <c r="B100" s="193"/>
      <c r="C100" s="194"/>
      <c r="D100" s="195" t="s">
        <v>180</v>
      </c>
      <c r="E100" s="196"/>
      <c r="F100" s="196"/>
      <c r="G100" s="196"/>
      <c r="H100" s="196"/>
      <c r="I100" s="196"/>
      <c r="J100" s="197">
        <f>J213</f>
        <v>354135.83999999991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181</v>
      </c>
      <c r="E101" s="196"/>
      <c r="F101" s="196"/>
      <c r="G101" s="196"/>
      <c r="H101" s="196"/>
      <c r="I101" s="196"/>
      <c r="J101" s="197">
        <f>J295</f>
        <v>97711.8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183</v>
      </c>
      <c r="E102" s="196"/>
      <c r="F102" s="196"/>
      <c r="G102" s="196"/>
      <c r="H102" s="196"/>
      <c r="I102" s="196"/>
      <c r="J102" s="197">
        <f>J326</f>
        <v>82778.259999999995</v>
      </c>
      <c r="K102" s="194"/>
      <c r="L102" s="198"/>
    </row>
    <row r="103" spans="1:31" s="2" customFormat="1" ht="21.7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119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6.25" customHeight="1">
      <c r="A112" s="30"/>
      <c r="B112" s="31"/>
      <c r="C112" s="32"/>
      <c r="D112" s="32"/>
      <c r="E112" s="272" t="str">
        <f>E7</f>
        <v>Obnova a propojení vodovodních řadů v ulici Palackého v Českém Brodě</v>
      </c>
      <c r="F112" s="273"/>
      <c r="G112" s="273"/>
      <c r="H112" s="273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111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2"/>
      <c r="D114" s="32"/>
      <c r="E114" s="230" t="str">
        <f>E9</f>
        <v>SO303 - Vodovodní řad V2</v>
      </c>
      <c r="F114" s="274"/>
      <c r="G114" s="274"/>
      <c r="H114" s="274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18</v>
      </c>
      <c r="D116" s="32"/>
      <c r="E116" s="32"/>
      <c r="F116" s="25" t="str">
        <f>F12</f>
        <v>Český Brod</v>
      </c>
      <c r="G116" s="32"/>
      <c r="H116" s="32"/>
      <c r="I116" s="27" t="s">
        <v>20</v>
      </c>
      <c r="J116" s="62" t="str">
        <f>IF(J12="","",J12)</f>
        <v>19. 11. 2021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40.15" customHeight="1">
      <c r="A118" s="30"/>
      <c r="B118" s="31"/>
      <c r="C118" s="27" t="s">
        <v>22</v>
      </c>
      <c r="D118" s="32"/>
      <c r="E118" s="32"/>
      <c r="F118" s="25" t="str">
        <f>E15</f>
        <v>Město Český Brod, náměstí Husovo 70, 28201 Český B</v>
      </c>
      <c r="G118" s="32"/>
      <c r="H118" s="32"/>
      <c r="I118" s="27" t="s">
        <v>29</v>
      </c>
      <c r="J118" s="28" t="str">
        <f>E21</f>
        <v>LNConsult s.r.o., U hřiště 250, 25083 Škvorec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27</v>
      </c>
      <c r="D119" s="32"/>
      <c r="E119" s="32"/>
      <c r="F119" s="25" t="str">
        <f>IF(E18="","",E18)</f>
        <v xml:space="preserve"> </v>
      </c>
      <c r="G119" s="32"/>
      <c r="H119" s="32"/>
      <c r="I119" s="27" t="s">
        <v>33</v>
      </c>
      <c r="J119" s="28" t="str">
        <f>E24</f>
        <v xml:space="preserve"> 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0" customFormat="1" ht="29.25" customHeight="1">
      <c r="A121" s="149"/>
      <c r="B121" s="150"/>
      <c r="C121" s="151" t="s">
        <v>120</v>
      </c>
      <c r="D121" s="152" t="s">
        <v>60</v>
      </c>
      <c r="E121" s="152" t="s">
        <v>56</v>
      </c>
      <c r="F121" s="152" t="s">
        <v>57</v>
      </c>
      <c r="G121" s="152" t="s">
        <v>121</v>
      </c>
      <c r="H121" s="152" t="s">
        <v>122</v>
      </c>
      <c r="I121" s="152" t="s">
        <v>123</v>
      </c>
      <c r="J121" s="152" t="s">
        <v>115</v>
      </c>
      <c r="K121" s="153" t="s">
        <v>124</v>
      </c>
      <c r="L121" s="154"/>
      <c r="M121" s="71" t="s">
        <v>1</v>
      </c>
      <c r="N121" s="72" t="s">
        <v>39</v>
      </c>
      <c r="O121" s="72" t="s">
        <v>125</v>
      </c>
      <c r="P121" s="72" t="s">
        <v>126</v>
      </c>
      <c r="Q121" s="72" t="s">
        <v>127</v>
      </c>
      <c r="R121" s="72" t="s">
        <v>128</v>
      </c>
      <c r="S121" s="72" t="s">
        <v>129</v>
      </c>
      <c r="T121" s="73" t="s">
        <v>130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5" s="2" customFormat="1" ht="22.9" customHeight="1">
      <c r="A122" s="30"/>
      <c r="B122" s="31"/>
      <c r="C122" s="78" t="s">
        <v>131</v>
      </c>
      <c r="D122" s="32"/>
      <c r="E122" s="32"/>
      <c r="F122" s="32"/>
      <c r="G122" s="32"/>
      <c r="H122" s="32"/>
      <c r="I122" s="32"/>
      <c r="J122" s="155">
        <f>BK122</f>
        <v>796045.27</v>
      </c>
      <c r="K122" s="32"/>
      <c r="L122" s="35"/>
      <c r="M122" s="74"/>
      <c r="N122" s="156"/>
      <c r="O122" s="75"/>
      <c r="P122" s="157">
        <f>P123</f>
        <v>516.30091300000004</v>
      </c>
      <c r="Q122" s="75"/>
      <c r="R122" s="157">
        <f>R123</f>
        <v>144.62690399869999</v>
      </c>
      <c r="S122" s="75"/>
      <c r="T122" s="158">
        <f>T123</f>
        <v>0.1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6" t="s">
        <v>74</v>
      </c>
      <c r="AU122" s="16" t="s">
        <v>117</v>
      </c>
      <c r="BK122" s="159">
        <f>BK123</f>
        <v>796045.27</v>
      </c>
    </row>
    <row r="123" spans="1:65" s="11" customFormat="1" ht="25.9" customHeight="1">
      <c r="B123" s="160"/>
      <c r="C123" s="161"/>
      <c r="D123" s="162" t="s">
        <v>74</v>
      </c>
      <c r="E123" s="163" t="s">
        <v>184</v>
      </c>
      <c r="F123" s="163" t="s">
        <v>185</v>
      </c>
      <c r="G123" s="161"/>
      <c r="H123" s="161"/>
      <c r="I123" s="161"/>
      <c r="J123" s="164">
        <f>BK123</f>
        <v>796045.27</v>
      </c>
      <c r="K123" s="161"/>
      <c r="L123" s="165"/>
      <c r="M123" s="166"/>
      <c r="N123" s="167"/>
      <c r="O123" s="167"/>
      <c r="P123" s="168">
        <f>P124+P209+P213+P295+P326</f>
        <v>516.30091300000004</v>
      </c>
      <c r="Q123" s="167"/>
      <c r="R123" s="168">
        <f>R124+R209+R213+R295+R326</f>
        <v>144.62690399869999</v>
      </c>
      <c r="S123" s="167"/>
      <c r="T123" s="169">
        <f>T124+T209+T213+T295+T326</f>
        <v>0.1</v>
      </c>
      <c r="AR123" s="170" t="s">
        <v>83</v>
      </c>
      <c r="AT123" s="171" t="s">
        <v>74</v>
      </c>
      <c r="AU123" s="171" t="s">
        <v>75</v>
      </c>
      <c r="AY123" s="170" t="s">
        <v>135</v>
      </c>
      <c r="BK123" s="172">
        <f>BK124+BK209+BK213+BK295+BK326</f>
        <v>796045.27</v>
      </c>
    </row>
    <row r="124" spans="1:65" s="11" customFormat="1" ht="22.9" customHeight="1">
      <c r="B124" s="160"/>
      <c r="C124" s="161"/>
      <c r="D124" s="162" t="s">
        <v>74</v>
      </c>
      <c r="E124" s="199" t="s">
        <v>83</v>
      </c>
      <c r="F124" s="199" t="s">
        <v>186</v>
      </c>
      <c r="G124" s="161"/>
      <c r="H124" s="161"/>
      <c r="I124" s="161"/>
      <c r="J124" s="200">
        <f>BK124</f>
        <v>256862.76000000004</v>
      </c>
      <c r="K124" s="161"/>
      <c r="L124" s="165"/>
      <c r="M124" s="166"/>
      <c r="N124" s="167"/>
      <c r="O124" s="167"/>
      <c r="P124" s="168">
        <f>SUM(P125:P208)</f>
        <v>265.40996500000006</v>
      </c>
      <c r="Q124" s="167"/>
      <c r="R124" s="168">
        <f>SUM(R125:R208)</f>
        <v>134.75258642599999</v>
      </c>
      <c r="S124" s="167"/>
      <c r="T124" s="169">
        <f>SUM(T125:T208)</f>
        <v>0</v>
      </c>
      <c r="AR124" s="170" t="s">
        <v>83</v>
      </c>
      <c r="AT124" s="171" t="s">
        <v>74</v>
      </c>
      <c r="AU124" s="171" t="s">
        <v>83</v>
      </c>
      <c r="AY124" s="170" t="s">
        <v>135</v>
      </c>
      <c r="BK124" s="172">
        <f>SUM(BK125:BK208)</f>
        <v>256862.76000000004</v>
      </c>
    </row>
    <row r="125" spans="1:65" s="2" customFormat="1" ht="33" customHeight="1">
      <c r="A125" s="30"/>
      <c r="B125" s="31"/>
      <c r="C125" s="173" t="s">
        <v>83</v>
      </c>
      <c r="D125" s="173" t="s">
        <v>136</v>
      </c>
      <c r="E125" s="174" t="s">
        <v>456</v>
      </c>
      <c r="F125" s="175" t="s">
        <v>457</v>
      </c>
      <c r="G125" s="176" t="s">
        <v>189</v>
      </c>
      <c r="H125" s="177">
        <v>5</v>
      </c>
      <c r="I125" s="178">
        <v>98</v>
      </c>
      <c r="J125" s="178">
        <f>ROUND(I125*H125,2)</f>
        <v>490</v>
      </c>
      <c r="K125" s="175" t="s">
        <v>219</v>
      </c>
      <c r="L125" s="35"/>
      <c r="M125" s="179" t="s">
        <v>1</v>
      </c>
      <c r="N125" s="180" t="s">
        <v>40</v>
      </c>
      <c r="O125" s="181">
        <v>0.17199999999999999</v>
      </c>
      <c r="P125" s="181">
        <f>O125*H125</f>
        <v>0.85999999999999988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151</v>
      </c>
      <c r="AT125" s="183" t="s">
        <v>136</v>
      </c>
      <c r="AU125" s="183" t="s">
        <v>85</v>
      </c>
      <c r="AY125" s="16" t="s">
        <v>135</v>
      </c>
      <c r="BE125" s="184">
        <f>IF(N125="základní",J125,0)</f>
        <v>490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83</v>
      </c>
      <c r="BK125" s="184">
        <f>ROUND(I125*H125,2)</f>
        <v>490</v>
      </c>
      <c r="BL125" s="16" t="s">
        <v>151</v>
      </c>
      <c r="BM125" s="183" t="s">
        <v>458</v>
      </c>
    </row>
    <row r="126" spans="1:65" s="2" customFormat="1" ht="19.5">
      <c r="A126" s="30"/>
      <c r="B126" s="31"/>
      <c r="C126" s="32"/>
      <c r="D126" s="185" t="s">
        <v>143</v>
      </c>
      <c r="E126" s="32"/>
      <c r="F126" s="186" t="s">
        <v>459</v>
      </c>
      <c r="G126" s="32"/>
      <c r="H126" s="32"/>
      <c r="I126" s="32"/>
      <c r="J126" s="32"/>
      <c r="K126" s="32"/>
      <c r="L126" s="35"/>
      <c r="M126" s="187"/>
      <c r="N126" s="188"/>
      <c r="O126" s="67"/>
      <c r="P126" s="67"/>
      <c r="Q126" s="67"/>
      <c r="R126" s="67"/>
      <c r="S126" s="67"/>
      <c r="T126" s="68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6" t="s">
        <v>143</v>
      </c>
      <c r="AU126" s="16" t="s">
        <v>85</v>
      </c>
    </row>
    <row r="127" spans="1:65" s="13" customFormat="1" ht="11.25">
      <c r="B127" s="201"/>
      <c r="C127" s="202"/>
      <c r="D127" s="185" t="s">
        <v>192</v>
      </c>
      <c r="E127" s="203" t="s">
        <v>1</v>
      </c>
      <c r="F127" s="204" t="s">
        <v>134</v>
      </c>
      <c r="G127" s="202"/>
      <c r="H127" s="205">
        <v>5</v>
      </c>
      <c r="I127" s="202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85</v>
      </c>
      <c r="AV127" s="13" t="s">
        <v>85</v>
      </c>
      <c r="AW127" s="13" t="s">
        <v>32</v>
      </c>
      <c r="AX127" s="13" t="s">
        <v>83</v>
      </c>
      <c r="AY127" s="210" t="s">
        <v>135</v>
      </c>
    </row>
    <row r="128" spans="1:65" s="2" customFormat="1" ht="24.2" customHeight="1">
      <c r="A128" s="30"/>
      <c r="B128" s="31"/>
      <c r="C128" s="173" t="s">
        <v>85</v>
      </c>
      <c r="D128" s="173" t="s">
        <v>136</v>
      </c>
      <c r="E128" s="174" t="s">
        <v>460</v>
      </c>
      <c r="F128" s="175" t="s">
        <v>461</v>
      </c>
      <c r="G128" s="176" t="s">
        <v>189</v>
      </c>
      <c r="H128" s="177">
        <v>5</v>
      </c>
      <c r="I128" s="178">
        <v>65.78</v>
      </c>
      <c r="J128" s="178">
        <f>ROUND(I128*H128,2)</f>
        <v>328.9</v>
      </c>
      <c r="K128" s="175" t="s">
        <v>140</v>
      </c>
      <c r="L128" s="35"/>
      <c r="M128" s="179" t="s">
        <v>1</v>
      </c>
      <c r="N128" s="180" t="s">
        <v>40</v>
      </c>
      <c r="O128" s="181">
        <v>5.0999999999999997E-2</v>
      </c>
      <c r="P128" s="181">
        <f>O128*H128</f>
        <v>0.255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3" t="s">
        <v>151</v>
      </c>
      <c r="AT128" s="183" t="s">
        <v>136</v>
      </c>
      <c r="AU128" s="183" t="s">
        <v>85</v>
      </c>
      <c r="AY128" s="16" t="s">
        <v>135</v>
      </c>
      <c r="BE128" s="184">
        <f>IF(N128="základní",J128,0)</f>
        <v>328.9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83</v>
      </c>
      <c r="BK128" s="184">
        <f>ROUND(I128*H128,2)</f>
        <v>328.9</v>
      </c>
      <c r="BL128" s="16" t="s">
        <v>151</v>
      </c>
      <c r="BM128" s="183" t="s">
        <v>462</v>
      </c>
    </row>
    <row r="129" spans="1:65" s="2" customFormat="1" ht="19.5">
      <c r="A129" s="30"/>
      <c r="B129" s="31"/>
      <c r="C129" s="32"/>
      <c r="D129" s="185" t="s">
        <v>143</v>
      </c>
      <c r="E129" s="32"/>
      <c r="F129" s="186" t="s">
        <v>463</v>
      </c>
      <c r="G129" s="32"/>
      <c r="H129" s="32"/>
      <c r="I129" s="32"/>
      <c r="J129" s="32"/>
      <c r="K129" s="32"/>
      <c r="L129" s="35"/>
      <c r="M129" s="187"/>
      <c r="N129" s="188"/>
      <c r="O129" s="67"/>
      <c r="P129" s="67"/>
      <c r="Q129" s="67"/>
      <c r="R129" s="67"/>
      <c r="S129" s="67"/>
      <c r="T129" s="68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6" t="s">
        <v>143</v>
      </c>
      <c r="AU129" s="16" t="s">
        <v>85</v>
      </c>
    </row>
    <row r="130" spans="1:65" s="13" customFormat="1" ht="11.25">
      <c r="B130" s="201"/>
      <c r="C130" s="202"/>
      <c r="D130" s="185" t="s">
        <v>192</v>
      </c>
      <c r="E130" s="203" t="s">
        <v>1</v>
      </c>
      <c r="F130" s="204" t="s">
        <v>134</v>
      </c>
      <c r="G130" s="202"/>
      <c r="H130" s="205">
        <v>5</v>
      </c>
      <c r="I130" s="202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85</v>
      </c>
      <c r="AV130" s="13" t="s">
        <v>85</v>
      </c>
      <c r="AW130" s="13" t="s">
        <v>32</v>
      </c>
      <c r="AX130" s="13" t="s">
        <v>83</v>
      </c>
      <c r="AY130" s="210" t="s">
        <v>135</v>
      </c>
    </row>
    <row r="131" spans="1:65" s="2" customFormat="1" ht="21.75" customHeight="1">
      <c r="A131" s="30"/>
      <c r="B131" s="31"/>
      <c r="C131" s="173" t="s">
        <v>147</v>
      </c>
      <c r="D131" s="173" t="s">
        <v>136</v>
      </c>
      <c r="E131" s="174" t="s">
        <v>464</v>
      </c>
      <c r="F131" s="175" t="s">
        <v>465</v>
      </c>
      <c r="G131" s="176" t="s">
        <v>189</v>
      </c>
      <c r="H131" s="177">
        <v>5</v>
      </c>
      <c r="I131" s="178">
        <v>22.4</v>
      </c>
      <c r="J131" s="178">
        <f>ROUND(I131*H131,2)</f>
        <v>112</v>
      </c>
      <c r="K131" s="175" t="s">
        <v>219</v>
      </c>
      <c r="L131" s="35"/>
      <c r="M131" s="179" t="s">
        <v>1</v>
      </c>
      <c r="N131" s="180" t="s">
        <v>40</v>
      </c>
      <c r="O131" s="181">
        <v>7.0000000000000007E-2</v>
      </c>
      <c r="P131" s="181">
        <f>O131*H131</f>
        <v>0.35000000000000003</v>
      </c>
      <c r="Q131" s="181">
        <v>1.8000000000000001E-4</v>
      </c>
      <c r="R131" s="181">
        <f>Q131*H131</f>
        <v>9.0000000000000008E-4</v>
      </c>
      <c r="S131" s="181">
        <v>0</v>
      </c>
      <c r="T131" s="18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151</v>
      </c>
      <c r="AT131" s="183" t="s">
        <v>136</v>
      </c>
      <c r="AU131" s="183" t="s">
        <v>85</v>
      </c>
      <c r="AY131" s="16" t="s">
        <v>135</v>
      </c>
      <c r="BE131" s="184">
        <f>IF(N131="základní",J131,0)</f>
        <v>112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112</v>
      </c>
      <c r="BL131" s="16" t="s">
        <v>151</v>
      </c>
      <c r="BM131" s="183" t="s">
        <v>466</v>
      </c>
    </row>
    <row r="132" spans="1:65" s="2" customFormat="1" ht="19.5">
      <c r="A132" s="30"/>
      <c r="B132" s="31"/>
      <c r="C132" s="32"/>
      <c r="D132" s="185" t="s">
        <v>143</v>
      </c>
      <c r="E132" s="32"/>
      <c r="F132" s="186" t="s">
        <v>467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85</v>
      </c>
    </row>
    <row r="133" spans="1:65" s="13" customFormat="1" ht="11.25">
      <c r="B133" s="201"/>
      <c r="C133" s="202"/>
      <c r="D133" s="185" t="s">
        <v>192</v>
      </c>
      <c r="E133" s="203" t="s">
        <v>1</v>
      </c>
      <c r="F133" s="204" t="s">
        <v>134</v>
      </c>
      <c r="G133" s="202"/>
      <c r="H133" s="205">
        <v>5</v>
      </c>
      <c r="I133" s="202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85</v>
      </c>
      <c r="AV133" s="13" t="s">
        <v>85</v>
      </c>
      <c r="AW133" s="13" t="s">
        <v>32</v>
      </c>
      <c r="AX133" s="13" t="s">
        <v>83</v>
      </c>
      <c r="AY133" s="210" t="s">
        <v>135</v>
      </c>
    </row>
    <row r="134" spans="1:65" s="2" customFormat="1" ht="21.75" customHeight="1">
      <c r="A134" s="30"/>
      <c r="B134" s="31"/>
      <c r="C134" s="173" t="s">
        <v>151</v>
      </c>
      <c r="D134" s="173" t="s">
        <v>136</v>
      </c>
      <c r="E134" s="174" t="s">
        <v>216</v>
      </c>
      <c r="F134" s="175" t="s">
        <v>217</v>
      </c>
      <c r="G134" s="176" t="s">
        <v>218</v>
      </c>
      <c r="H134" s="177">
        <v>4</v>
      </c>
      <c r="I134" s="178">
        <v>49.6</v>
      </c>
      <c r="J134" s="178">
        <f>ROUND(I134*H134,2)</f>
        <v>198.4</v>
      </c>
      <c r="K134" s="175" t="s">
        <v>219</v>
      </c>
      <c r="L134" s="35"/>
      <c r="M134" s="179" t="s">
        <v>1</v>
      </c>
      <c r="N134" s="180" t="s">
        <v>40</v>
      </c>
      <c r="O134" s="181">
        <v>9.7000000000000003E-2</v>
      </c>
      <c r="P134" s="181">
        <f>O134*H134</f>
        <v>0.38800000000000001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151</v>
      </c>
      <c r="AT134" s="183" t="s">
        <v>136</v>
      </c>
      <c r="AU134" s="183" t="s">
        <v>85</v>
      </c>
      <c r="AY134" s="16" t="s">
        <v>135</v>
      </c>
      <c r="BE134" s="184">
        <f>IF(N134="základní",J134,0)</f>
        <v>198.4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83</v>
      </c>
      <c r="BK134" s="184">
        <f>ROUND(I134*H134,2)</f>
        <v>198.4</v>
      </c>
      <c r="BL134" s="16" t="s">
        <v>151</v>
      </c>
      <c r="BM134" s="183" t="s">
        <v>468</v>
      </c>
    </row>
    <row r="135" spans="1:65" s="2" customFormat="1" ht="29.25">
      <c r="A135" s="30"/>
      <c r="B135" s="31"/>
      <c r="C135" s="32"/>
      <c r="D135" s="185" t="s">
        <v>143</v>
      </c>
      <c r="E135" s="32"/>
      <c r="F135" s="186" t="s">
        <v>221</v>
      </c>
      <c r="G135" s="32"/>
      <c r="H135" s="32"/>
      <c r="I135" s="32"/>
      <c r="J135" s="32"/>
      <c r="K135" s="32"/>
      <c r="L135" s="35"/>
      <c r="M135" s="187"/>
      <c r="N135" s="188"/>
      <c r="O135" s="67"/>
      <c r="P135" s="67"/>
      <c r="Q135" s="67"/>
      <c r="R135" s="67"/>
      <c r="S135" s="67"/>
      <c r="T135" s="68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6" t="s">
        <v>143</v>
      </c>
      <c r="AU135" s="16" t="s">
        <v>85</v>
      </c>
    </row>
    <row r="136" spans="1:65" s="13" customFormat="1" ht="11.25">
      <c r="B136" s="201"/>
      <c r="C136" s="202"/>
      <c r="D136" s="185" t="s">
        <v>192</v>
      </c>
      <c r="E136" s="203" t="s">
        <v>1</v>
      </c>
      <c r="F136" s="204" t="s">
        <v>830</v>
      </c>
      <c r="G136" s="202"/>
      <c r="H136" s="205">
        <v>4</v>
      </c>
      <c r="I136" s="202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85</v>
      </c>
      <c r="AV136" s="13" t="s">
        <v>85</v>
      </c>
      <c r="AW136" s="13" t="s">
        <v>32</v>
      </c>
      <c r="AX136" s="13" t="s">
        <v>83</v>
      </c>
      <c r="AY136" s="210" t="s">
        <v>135</v>
      </c>
    </row>
    <row r="137" spans="1:65" s="2" customFormat="1" ht="24.2" customHeight="1">
      <c r="A137" s="30"/>
      <c r="B137" s="31"/>
      <c r="C137" s="173" t="s">
        <v>134</v>
      </c>
      <c r="D137" s="173" t="s">
        <v>136</v>
      </c>
      <c r="E137" s="174" t="s">
        <v>470</v>
      </c>
      <c r="F137" s="175" t="s">
        <v>471</v>
      </c>
      <c r="G137" s="176" t="s">
        <v>218</v>
      </c>
      <c r="H137" s="177">
        <v>29.835000000000001</v>
      </c>
      <c r="I137" s="178">
        <v>460</v>
      </c>
      <c r="J137" s="178">
        <f>ROUND(I137*H137,2)</f>
        <v>13724.1</v>
      </c>
      <c r="K137" s="175" t="s">
        <v>253</v>
      </c>
      <c r="L137" s="35"/>
      <c r="M137" s="179" t="s">
        <v>1</v>
      </c>
      <c r="N137" s="180" t="s">
        <v>40</v>
      </c>
      <c r="O137" s="181">
        <v>1.43</v>
      </c>
      <c r="P137" s="181">
        <f>O137*H137</f>
        <v>42.664049999999996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151</v>
      </c>
      <c r="AT137" s="183" t="s">
        <v>136</v>
      </c>
      <c r="AU137" s="183" t="s">
        <v>85</v>
      </c>
      <c r="AY137" s="16" t="s">
        <v>135</v>
      </c>
      <c r="BE137" s="184">
        <f>IF(N137="základní",J137,0)</f>
        <v>13724.1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83</v>
      </c>
      <c r="BK137" s="184">
        <f>ROUND(I137*H137,2)</f>
        <v>13724.1</v>
      </c>
      <c r="BL137" s="16" t="s">
        <v>151</v>
      </c>
      <c r="BM137" s="183" t="s">
        <v>472</v>
      </c>
    </row>
    <row r="138" spans="1:65" s="2" customFormat="1" ht="29.25">
      <c r="A138" s="30"/>
      <c r="B138" s="31"/>
      <c r="C138" s="32"/>
      <c r="D138" s="185" t="s">
        <v>143</v>
      </c>
      <c r="E138" s="32"/>
      <c r="F138" s="186" t="s">
        <v>473</v>
      </c>
      <c r="G138" s="32"/>
      <c r="H138" s="32"/>
      <c r="I138" s="32"/>
      <c r="J138" s="32"/>
      <c r="K138" s="32"/>
      <c r="L138" s="35"/>
      <c r="M138" s="187"/>
      <c r="N138" s="188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6" t="s">
        <v>143</v>
      </c>
      <c r="AU138" s="16" t="s">
        <v>85</v>
      </c>
    </row>
    <row r="139" spans="1:65" s="13" customFormat="1" ht="11.25">
      <c r="B139" s="201"/>
      <c r="C139" s="202"/>
      <c r="D139" s="185" t="s">
        <v>192</v>
      </c>
      <c r="E139" s="203" t="s">
        <v>1</v>
      </c>
      <c r="F139" s="204" t="s">
        <v>831</v>
      </c>
      <c r="G139" s="202"/>
      <c r="H139" s="205">
        <v>29.835000000000001</v>
      </c>
      <c r="I139" s="202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85</v>
      </c>
      <c r="AV139" s="13" t="s">
        <v>85</v>
      </c>
      <c r="AW139" s="13" t="s">
        <v>32</v>
      </c>
      <c r="AX139" s="13" t="s">
        <v>83</v>
      </c>
      <c r="AY139" s="210" t="s">
        <v>135</v>
      </c>
    </row>
    <row r="140" spans="1:65" s="2" customFormat="1" ht="24.2" customHeight="1">
      <c r="A140" s="30"/>
      <c r="B140" s="31"/>
      <c r="C140" s="173" t="s">
        <v>158</v>
      </c>
      <c r="D140" s="173" t="s">
        <v>136</v>
      </c>
      <c r="E140" s="174" t="s">
        <v>475</v>
      </c>
      <c r="F140" s="175" t="s">
        <v>476</v>
      </c>
      <c r="G140" s="176" t="s">
        <v>218</v>
      </c>
      <c r="H140" s="177">
        <v>14.917999999999999</v>
      </c>
      <c r="I140" s="178">
        <v>24.7</v>
      </c>
      <c r="J140" s="178">
        <f>ROUND(I140*H140,2)</f>
        <v>368.47</v>
      </c>
      <c r="K140" s="175" t="s">
        <v>219</v>
      </c>
      <c r="L140" s="35"/>
      <c r="M140" s="179" t="s">
        <v>1</v>
      </c>
      <c r="N140" s="180" t="s">
        <v>40</v>
      </c>
      <c r="O140" s="181">
        <v>0.1</v>
      </c>
      <c r="P140" s="181">
        <f>O140*H140</f>
        <v>1.4918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151</v>
      </c>
      <c r="AT140" s="183" t="s">
        <v>136</v>
      </c>
      <c r="AU140" s="183" t="s">
        <v>85</v>
      </c>
      <c r="AY140" s="16" t="s">
        <v>135</v>
      </c>
      <c r="BE140" s="184">
        <f>IF(N140="základní",J140,0)</f>
        <v>368.47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83</v>
      </c>
      <c r="BK140" s="184">
        <f>ROUND(I140*H140,2)</f>
        <v>368.47</v>
      </c>
      <c r="BL140" s="16" t="s">
        <v>151</v>
      </c>
      <c r="BM140" s="183" t="s">
        <v>477</v>
      </c>
    </row>
    <row r="141" spans="1:65" s="2" customFormat="1" ht="29.25">
      <c r="A141" s="30"/>
      <c r="B141" s="31"/>
      <c r="C141" s="32"/>
      <c r="D141" s="185" t="s">
        <v>143</v>
      </c>
      <c r="E141" s="32"/>
      <c r="F141" s="186" t="s">
        <v>478</v>
      </c>
      <c r="G141" s="32"/>
      <c r="H141" s="32"/>
      <c r="I141" s="32"/>
      <c r="J141" s="32"/>
      <c r="K141" s="32"/>
      <c r="L141" s="35"/>
      <c r="M141" s="187"/>
      <c r="N141" s="188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6" t="s">
        <v>143</v>
      </c>
      <c r="AU141" s="16" t="s">
        <v>85</v>
      </c>
    </row>
    <row r="142" spans="1:65" s="13" customFormat="1" ht="11.25">
      <c r="B142" s="201"/>
      <c r="C142" s="202"/>
      <c r="D142" s="185" t="s">
        <v>192</v>
      </c>
      <c r="E142" s="203" t="s">
        <v>1</v>
      </c>
      <c r="F142" s="204" t="s">
        <v>832</v>
      </c>
      <c r="G142" s="202"/>
      <c r="H142" s="205">
        <v>14.917999999999999</v>
      </c>
      <c r="I142" s="202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85</v>
      </c>
      <c r="AV142" s="13" t="s">
        <v>85</v>
      </c>
      <c r="AW142" s="13" t="s">
        <v>32</v>
      </c>
      <c r="AX142" s="13" t="s">
        <v>83</v>
      </c>
      <c r="AY142" s="210" t="s">
        <v>135</v>
      </c>
    </row>
    <row r="143" spans="1:65" s="2" customFormat="1" ht="24.2" customHeight="1">
      <c r="A143" s="30"/>
      <c r="B143" s="31"/>
      <c r="C143" s="173" t="s">
        <v>162</v>
      </c>
      <c r="D143" s="173" t="s">
        <v>136</v>
      </c>
      <c r="E143" s="174" t="s">
        <v>480</v>
      </c>
      <c r="F143" s="175" t="s">
        <v>481</v>
      </c>
      <c r="G143" s="176" t="s">
        <v>218</v>
      </c>
      <c r="H143" s="177">
        <v>29.835000000000001</v>
      </c>
      <c r="I143" s="178">
        <v>785</v>
      </c>
      <c r="J143" s="178">
        <f>ROUND(I143*H143,2)</f>
        <v>23420.48</v>
      </c>
      <c r="K143" s="175" t="s">
        <v>253</v>
      </c>
      <c r="L143" s="35"/>
      <c r="M143" s="179" t="s">
        <v>1</v>
      </c>
      <c r="N143" s="180" t="s">
        <v>40</v>
      </c>
      <c r="O143" s="181">
        <v>2.133</v>
      </c>
      <c r="P143" s="181">
        <f>O143*H143</f>
        <v>63.638055000000001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151</v>
      </c>
      <c r="AT143" s="183" t="s">
        <v>136</v>
      </c>
      <c r="AU143" s="183" t="s">
        <v>85</v>
      </c>
      <c r="AY143" s="16" t="s">
        <v>135</v>
      </c>
      <c r="BE143" s="184">
        <f>IF(N143="základní",J143,0)</f>
        <v>23420.48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83</v>
      </c>
      <c r="BK143" s="184">
        <f>ROUND(I143*H143,2)</f>
        <v>23420.48</v>
      </c>
      <c r="BL143" s="16" t="s">
        <v>151</v>
      </c>
      <c r="BM143" s="183" t="s">
        <v>482</v>
      </c>
    </row>
    <row r="144" spans="1:65" s="2" customFormat="1" ht="29.25">
      <c r="A144" s="30"/>
      <c r="B144" s="31"/>
      <c r="C144" s="32"/>
      <c r="D144" s="185" t="s">
        <v>143</v>
      </c>
      <c r="E144" s="32"/>
      <c r="F144" s="186" t="s">
        <v>483</v>
      </c>
      <c r="G144" s="32"/>
      <c r="H144" s="32"/>
      <c r="I144" s="32"/>
      <c r="J144" s="32"/>
      <c r="K144" s="32"/>
      <c r="L144" s="35"/>
      <c r="M144" s="187"/>
      <c r="N144" s="188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143</v>
      </c>
      <c r="AU144" s="16" t="s">
        <v>85</v>
      </c>
    </row>
    <row r="145" spans="1:65" s="13" customFormat="1" ht="11.25">
      <c r="B145" s="201"/>
      <c r="C145" s="202"/>
      <c r="D145" s="185" t="s">
        <v>192</v>
      </c>
      <c r="E145" s="203" t="s">
        <v>1</v>
      </c>
      <c r="F145" s="204" t="s">
        <v>831</v>
      </c>
      <c r="G145" s="202"/>
      <c r="H145" s="205">
        <v>29.835000000000001</v>
      </c>
      <c r="I145" s="202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85</v>
      </c>
      <c r="AV145" s="13" t="s">
        <v>85</v>
      </c>
      <c r="AW145" s="13" t="s">
        <v>32</v>
      </c>
      <c r="AX145" s="13" t="s">
        <v>83</v>
      </c>
      <c r="AY145" s="210" t="s">
        <v>135</v>
      </c>
    </row>
    <row r="146" spans="1:65" s="2" customFormat="1" ht="24.2" customHeight="1">
      <c r="A146" s="30"/>
      <c r="B146" s="31"/>
      <c r="C146" s="173" t="s">
        <v>166</v>
      </c>
      <c r="D146" s="173" t="s">
        <v>136</v>
      </c>
      <c r="E146" s="174" t="s">
        <v>484</v>
      </c>
      <c r="F146" s="175" t="s">
        <v>485</v>
      </c>
      <c r="G146" s="176" t="s">
        <v>218</v>
      </c>
      <c r="H146" s="177">
        <v>14.917999999999999</v>
      </c>
      <c r="I146" s="178">
        <v>58.1</v>
      </c>
      <c r="J146" s="178">
        <f>ROUND(I146*H146,2)</f>
        <v>866.74</v>
      </c>
      <c r="K146" s="175" t="s">
        <v>219</v>
      </c>
      <c r="L146" s="35"/>
      <c r="M146" s="179" t="s">
        <v>1</v>
      </c>
      <c r="N146" s="180" t="s">
        <v>40</v>
      </c>
      <c r="O146" s="181">
        <v>0.19800000000000001</v>
      </c>
      <c r="P146" s="181">
        <f>O146*H146</f>
        <v>2.9537640000000001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151</v>
      </c>
      <c r="AT146" s="183" t="s">
        <v>136</v>
      </c>
      <c r="AU146" s="183" t="s">
        <v>85</v>
      </c>
      <c r="AY146" s="16" t="s">
        <v>135</v>
      </c>
      <c r="BE146" s="184">
        <f>IF(N146="základní",J146,0)</f>
        <v>866.74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83</v>
      </c>
      <c r="BK146" s="184">
        <f>ROUND(I146*H146,2)</f>
        <v>866.74</v>
      </c>
      <c r="BL146" s="16" t="s">
        <v>151</v>
      </c>
      <c r="BM146" s="183" t="s">
        <v>486</v>
      </c>
    </row>
    <row r="147" spans="1:65" s="2" customFormat="1" ht="29.25">
      <c r="A147" s="30"/>
      <c r="B147" s="31"/>
      <c r="C147" s="32"/>
      <c r="D147" s="185" t="s">
        <v>143</v>
      </c>
      <c r="E147" s="32"/>
      <c r="F147" s="186" t="s">
        <v>487</v>
      </c>
      <c r="G147" s="32"/>
      <c r="H147" s="32"/>
      <c r="I147" s="32"/>
      <c r="J147" s="32"/>
      <c r="K147" s="32"/>
      <c r="L147" s="35"/>
      <c r="M147" s="187"/>
      <c r="N147" s="188"/>
      <c r="O147" s="67"/>
      <c r="P147" s="67"/>
      <c r="Q147" s="67"/>
      <c r="R147" s="67"/>
      <c r="S147" s="67"/>
      <c r="T147" s="68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6" t="s">
        <v>143</v>
      </c>
      <c r="AU147" s="16" t="s">
        <v>85</v>
      </c>
    </row>
    <row r="148" spans="1:65" s="13" customFormat="1" ht="11.25">
      <c r="B148" s="201"/>
      <c r="C148" s="202"/>
      <c r="D148" s="185" t="s">
        <v>192</v>
      </c>
      <c r="E148" s="203" t="s">
        <v>1</v>
      </c>
      <c r="F148" s="204" t="s">
        <v>832</v>
      </c>
      <c r="G148" s="202"/>
      <c r="H148" s="205">
        <v>14.917999999999999</v>
      </c>
      <c r="I148" s="202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85</v>
      </c>
      <c r="AV148" s="13" t="s">
        <v>85</v>
      </c>
      <c r="AW148" s="13" t="s">
        <v>32</v>
      </c>
      <c r="AX148" s="13" t="s">
        <v>83</v>
      </c>
      <c r="AY148" s="210" t="s">
        <v>135</v>
      </c>
    </row>
    <row r="149" spans="1:65" s="2" customFormat="1" ht="33" customHeight="1">
      <c r="A149" s="30"/>
      <c r="B149" s="31"/>
      <c r="C149" s="173" t="s">
        <v>170</v>
      </c>
      <c r="D149" s="173" t="s">
        <v>136</v>
      </c>
      <c r="E149" s="174" t="s">
        <v>488</v>
      </c>
      <c r="F149" s="175" t="s">
        <v>489</v>
      </c>
      <c r="G149" s="176" t="s">
        <v>218</v>
      </c>
      <c r="H149" s="177">
        <v>3.8250000000000002</v>
      </c>
      <c r="I149" s="178">
        <v>1700</v>
      </c>
      <c r="J149" s="178">
        <f>ROUND(I149*H149,2)</f>
        <v>6502.5</v>
      </c>
      <c r="K149" s="175" t="s">
        <v>253</v>
      </c>
      <c r="L149" s="35"/>
      <c r="M149" s="179" t="s">
        <v>1</v>
      </c>
      <c r="N149" s="180" t="s">
        <v>40</v>
      </c>
      <c r="O149" s="181">
        <v>3.0819999999999999</v>
      </c>
      <c r="P149" s="181">
        <f>O149*H149</f>
        <v>11.788650000000001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151</v>
      </c>
      <c r="AT149" s="183" t="s">
        <v>136</v>
      </c>
      <c r="AU149" s="183" t="s">
        <v>85</v>
      </c>
      <c r="AY149" s="16" t="s">
        <v>135</v>
      </c>
      <c r="BE149" s="184">
        <f>IF(N149="základní",J149,0)</f>
        <v>6502.5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83</v>
      </c>
      <c r="BK149" s="184">
        <f>ROUND(I149*H149,2)</f>
        <v>6502.5</v>
      </c>
      <c r="BL149" s="16" t="s">
        <v>151</v>
      </c>
      <c r="BM149" s="183" t="s">
        <v>490</v>
      </c>
    </row>
    <row r="150" spans="1:65" s="2" customFormat="1" ht="39">
      <c r="A150" s="30"/>
      <c r="B150" s="31"/>
      <c r="C150" s="32"/>
      <c r="D150" s="185" t="s">
        <v>143</v>
      </c>
      <c r="E150" s="32"/>
      <c r="F150" s="186" t="s">
        <v>491</v>
      </c>
      <c r="G150" s="32"/>
      <c r="H150" s="32"/>
      <c r="I150" s="32"/>
      <c r="J150" s="32"/>
      <c r="K150" s="32"/>
      <c r="L150" s="35"/>
      <c r="M150" s="187"/>
      <c r="N150" s="188"/>
      <c r="O150" s="67"/>
      <c r="P150" s="67"/>
      <c r="Q150" s="67"/>
      <c r="R150" s="67"/>
      <c r="S150" s="67"/>
      <c r="T150" s="68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6" t="s">
        <v>143</v>
      </c>
      <c r="AU150" s="16" t="s">
        <v>85</v>
      </c>
    </row>
    <row r="151" spans="1:65" s="13" customFormat="1" ht="11.25">
      <c r="B151" s="201"/>
      <c r="C151" s="202"/>
      <c r="D151" s="185" t="s">
        <v>192</v>
      </c>
      <c r="E151" s="203" t="s">
        <v>1</v>
      </c>
      <c r="F151" s="204" t="s">
        <v>492</v>
      </c>
      <c r="G151" s="202"/>
      <c r="H151" s="205">
        <v>3.8250000000000002</v>
      </c>
      <c r="I151" s="202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85</v>
      </c>
      <c r="AV151" s="13" t="s">
        <v>85</v>
      </c>
      <c r="AW151" s="13" t="s">
        <v>32</v>
      </c>
      <c r="AX151" s="13" t="s">
        <v>75</v>
      </c>
      <c r="AY151" s="210" t="s">
        <v>135</v>
      </c>
    </row>
    <row r="152" spans="1:65" s="14" customFormat="1" ht="11.25">
      <c r="B152" s="211"/>
      <c r="C152" s="212"/>
      <c r="D152" s="185" t="s">
        <v>192</v>
      </c>
      <c r="E152" s="213" t="s">
        <v>1</v>
      </c>
      <c r="F152" s="214" t="s">
        <v>195</v>
      </c>
      <c r="G152" s="212"/>
      <c r="H152" s="215">
        <v>3.8250000000000002</v>
      </c>
      <c r="I152" s="212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192</v>
      </c>
      <c r="AU152" s="220" t="s">
        <v>85</v>
      </c>
      <c r="AV152" s="14" t="s">
        <v>151</v>
      </c>
      <c r="AW152" s="14" t="s">
        <v>32</v>
      </c>
      <c r="AX152" s="14" t="s">
        <v>83</v>
      </c>
      <c r="AY152" s="220" t="s">
        <v>135</v>
      </c>
    </row>
    <row r="153" spans="1:65" s="2" customFormat="1" ht="33" customHeight="1">
      <c r="A153" s="30"/>
      <c r="B153" s="31"/>
      <c r="C153" s="173" t="s">
        <v>239</v>
      </c>
      <c r="D153" s="173" t="s">
        <v>136</v>
      </c>
      <c r="E153" s="174" t="s">
        <v>493</v>
      </c>
      <c r="F153" s="175" t="s">
        <v>494</v>
      </c>
      <c r="G153" s="176" t="s">
        <v>218</v>
      </c>
      <c r="H153" s="177">
        <v>3.8250000000000002</v>
      </c>
      <c r="I153" s="178">
        <v>1940</v>
      </c>
      <c r="J153" s="178">
        <f>ROUND(I153*H153,2)</f>
        <v>7420.5</v>
      </c>
      <c r="K153" s="175" t="s">
        <v>253</v>
      </c>
      <c r="L153" s="35"/>
      <c r="M153" s="179" t="s">
        <v>1</v>
      </c>
      <c r="N153" s="180" t="s">
        <v>40</v>
      </c>
      <c r="O153" s="181">
        <v>4.58</v>
      </c>
      <c r="P153" s="181">
        <f>O153*H153</f>
        <v>17.5185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3" t="s">
        <v>151</v>
      </c>
      <c r="AT153" s="183" t="s">
        <v>136</v>
      </c>
      <c r="AU153" s="183" t="s">
        <v>85</v>
      </c>
      <c r="AY153" s="16" t="s">
        <v>135</v>
      </c>
      <c r="BE153" s="184">
        <f>IF(N153="základní",J153,0)</f>
        <v>7420.5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6" t="s">
        <v>83</v>
      </c>
      <c r="BK153" s="184">
        <f>ROUND(I153*H153,2)</f>
        <v>7420.5</v>
      </c>
      <c r="BL153" s="16" t="s">
        <v>151</v>
      </c>
      <c r="BM153" s="183" t="s">
        <v>495</v>
      </c>
    </row>
    <row r="154" spans="1:65" s="2" customFormat="1" ht="39">
      <c r="A154" s="30"/>
      <c r="B154" s="31"/>
      <c r="C154" s="32"/>
      <c r="D154" s="185" t="s">
        <v>143</v>
      </c>
      <c r="E154" s="32"/>
      <c r="F154" s="186" t="s">
        <v>496</v>
      </c>
      <c r="G154" s="32"/>
      <c r="H154" s="32"/>
      <c r="I154" s="32"/>
      <c r="J154" s="32"/>
      <c r="K154" s="32"/>
      <c r="L154" s="35"/>
      <c r="M154" s="187"/>
      <c r="N154" s="188"/>
      <c r="O154" s="67"/>
      <c r="P154" s="67"/>
      <c r="Q154" s="67"/>
      <c r="R154" s="67"/>
      <c r="S154" s="67"/>
      <c r="T154" s="68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6" t="s">
        <v>143</v>
      </c>
      <c r="AU154" s="16" t="s">
        <v>85</v>
      </c>
    </row>
    <row r="155" spans="1:65" s="13" customFormat="1" ht="11.25">
      <c r="B155" s="201"/>
      <c r="C155" s="202"/>
      <c r="D155" s="185" t="s">
        <v>192</v>
      </c>
      <c r="E155" s="203" t="s">
        <v>1</v>
      </c>
      <c r="F155" s="204" t="s">
        <v>492</v>
      </c>
      <c r="G155" s="202"/>
      <c r="H155" s="205">
        <v>3.8250000000000002</v>
      </c>
      <c r="I155" s="202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85</v>
      </c>
      <c r="AV155" s="13" t="s">
        <v>85</v>
      </c>
      <c r="AW155" s="13" t="s">
        <v>32</v>
      </c>
      <c r="AX155" s="13" t="s">
        <v>75</v>
      </c>
      <c r="AY155" s="210" t="s">
        <v>135</v>
      </c>
    </row>
    <row r="156" spans="1:65" s="14" customFormat="1" ht="11.25">
      <c r="B156" s="211"/>
      <c r="C156" s="212"/>
      <c r="D156" s="185" t="s">
        <v>192</v>
      </c>
      <c r="E156" s="213" t="s">
        <v>1</v>
      </c>
      <c r="F156" s="214" t="s">
        <v>195</v>
      </c>
      <c r="G156" s="212"/>
      <c r="H156" s="215">
        <v>3.8250000000000002</v>
      </c>
      <c r="I156" s="212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192</v>
      </c>
      <c r="AU156" s="220" t="s">
        <v>85</v>
      </c>
      <c r="AV156" s="14" t="s">
        <v>151</v>
      </c>
      <c r="AW156" s="14" t="s">
        <v>32</v>
      </c>
      <c r="AX156" s="14" t="s">
        <v>83</v>
      </c>
      <c r="AY156" s="220" t="s">
        <v>135</v>
      </c>
    </row>
    <row r="157" spans="1:65" s="2" customFormat="1" ht="21.75" customHeight="1">
      <c r="A157" s="30"/>
      <c r="B157" s="31"/>
      <c r="C157" s="173" t="s">
        <v>245</v>
      </c>
      <c r="D157" s="173" t="s">
        <v>136</v>
      </c>
      <c r="E157" s="174" t="s">
        <v>497</v>
      </c>
      <c r="F157" s="175" t="s">
        <v>498</v>
      </c>
      <c r="G157" s="176" t="s">
        <v>189</v>
      </c>
      <c r="H157" s="177">
        <v>132.6</v>
      </c>
      <c r="I157" s="178">
        <v>126.15</v>
      </c>
      <c r="J157" s="178">
        <f>ROUND(I157*H157,2)</f>
        <v>16727.490000000002</v>
      </c>
      <c r="K157" s="175" t="s">
        <v>140</v>
      </c>
      <c r="L157" s="35"/>
      <c r="M157" s="179" t="s">
        <v>1</v>
      </c>
      <c r="N157" s="180" t="s">
        <v>40</v>
      </c>
      <c r="O157" s="181">
        <v>0.23599999999999999</v>
      </c>
      <c r="P157" s="181">
        <f>O157*H157</f>
        <v>31.293599999999998</v>
      </c>
      <c r="Q157" s="181">
        <v>8.3850999999999999E-4</v>
      </c>
      <c r="R157" s="181">
        <f>Q157*H157</f>
        <v>0.11118642599999999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16727.490000000002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16727.490000000002</v>
      </c>
      <c r="BL157" s="16" t="s">
        <v>151</v>
      </c>
      <c r="BM157" s="183" t="s">
        <v>499</v>
      </c>
    </row>
    <row r="158" spans="1:65" s="2" customFormat="1" ht="19.5">
      <c r="A158" s="30"/>
      <c r="B158" s="31"/>
      <c r="C158" s="32"/>
      <c r="D158" s="185" t="s">
        <v>143</v>
      </c>
      <c r="E158" s="32"/>
      <c r="F158" s="186" t="s">
        <v>500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833</v>
      </c>
      <c r="G159" s="202"/>
      <c r="H159" s="205">
        <v>132.6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24.2" customHeight="1">
      <c r="A160" s="30"/>
      <c r="B160" s="31"/>
      <c r="C160" s="173" t="s">
        <v>250</v>
      </c>
      <c r="D160" s="173" t="s">
        <v>136</v>
      </c>
      <c r="E160" s="174" t="s">
        <v>502</v>
      </c>
      <c r="F160" s="175" t="s">
        <v>503</v>
      </c>
      <c r="G160" s="176" t="s">
        <v>189</v>
      </c>
      <c r="H160" s="177">
        <v>132.6</v>
      </c>
      <c r="I160" s="178">
        <v>75.56</v>
      </c>
      <c r="J160" s="178">
        <f>ROUND(I160*H160,2)</f>
        <v>10019.26</v>
      </c>
      <c r="K160" s="175" t="s">
        <v>140</v>
      </c>
      <c r="L160" s="35"/>
      <c r="M160" s="179" t="s">
        <v>1</v>
      </c>
      <c r="N160" s="180" t="s">
        <v>40</v>
      </c>
      <c r="O160" s="181">
        <v>0.216</v>
      </c>
      <c r="P160" s="181">
        <f>O160*H160</f>
        <v>28.641599999999997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10019.26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10019.26</v>
      </c>
      <c r="BL160" s="16" t="s">
        <v>151</v>
      </c>
      <c r="BM160" s="183" t="s">
        <v>504</v>
      </c>
    </row>
    <row r="161" spans="1:65" s="2" customFormat="1" ht="29.25">
      <c r="A161" s="30"/>
      <c r="B161" s="31"/>
      <c r="C161" s="32"/>
      <c r="D161" s="185" t="s">
        <v>143</v>
      </c>
      <c r="E161" s="32"/>
      <c r="F161" s="186" t="s">
        <v>505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833</v>
      </c>
      <c r="G162" s="202"/>
      <c r="H162" s="205">
        <v>132.6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240</v>
      </c>
      <c r="F163" s="175" t="s">
        <v>241</v>
      </c>
      <c r="G163" s="176" t="s">
        <v>218</v>
      </c>
      <c r="H163" s="177">
        <v>67.319999999999993</v>
      </c>
      <c r="I163" s="178">
        <v>78.599999999999994</v>
      </c>
      <c r="J163" s="178">
        <f>ROUND(I163*H163,2)</f>
        <v>5291.35</v>
      </c>
      <c r="K163" s="175" t="s">
        <v>219</v>
      </c>
      <c r="L163" s="35"/>
      <c r="M163" s="179" t="s">
        <v>1</v>
      </c>
      <c r="N163" s="180" t="s">
        <v>40</v>
      </c>
      <c r="O163" s="181">
        <v>0.34499999999999997</v>
      </c>
      <c r="P163" s="181">
        <f>O163*H163</f>
        <v>23.225399999999997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5291.35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5291.35</v>
      </c>
      <c r="BL163" s="16" t="s">
        <v>151</v>
      </c>
      <c r="BM163" s="183" t="s">
        <v>506</v>
      </c>
    </row>
    <row r="164" spans="1:65" s="2" customFormat="1" ht="29.25">
      <c r="A164" s="30"/>
      <c r="B164" s="31"/>
      <c r="C164" s="32"/>
      <c r="D164" s="185" t="s">
        <v>143</v>
      </c>
      <c r="E164" s="32"/>
      <c r="F164" s="186" t="s">
        <v>507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834</v>
      </c>
      <c r="G165" s="202"/>
      <c r="H165" s="205">
        <v>67.319999999999993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83</v>
      </c>
      <c r="AY165" s="210" t="s">
        <v>135</v>
      </c>
    </row>
    <row r="166" spans="1:65" s="2" customFormat="1" ht="24.2" customHeight="1">
      <c r="A166" s="30"/>
      <c r="B166" s="31"/>
      <c r="C166" s="173" t="s">
        <v>261</v>
      </c>
      <c r="D166" s="173" t="s">
        <v>136</v>
      </c>
      <c r="E166" s="174" t="s">
        <v>509</v>
      </c>
      <c r="F166" s="175" t="s">
        <v>510</v>
      </c>
      <c r="G166" s="176" t="s">
        <v>218</v>
      </c>
      <c r="H166" s="177">
        <v>67.319999999999993</v>
      </c>
      <c r="I166" s="178">
        <v>250</v>
      </c>
      <c r="J166" s="178">
        <f>ROUND(I166*H166,2)</f>
        <v>16830</v>
      </c>
      <c r="K166" s="175" t="s">
        <v>219</v>
      </c>
      <c r="L166" s="35"/>
      <c r="M166" s="179" t="s">
        <v>1</v>
      </c>
      <c r="N166" s="180" t="s">
        <v>40</v>
      </c>
      <c r="O166" s="181">
        <v>8.3000000000000004E-2</v>
      </c>
      <c r="P166" s="181">
        <f>O166*H166</f>
        <v>5.5875599999999999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3" t="s">
        <v>151</v>
      </c>
      <c r="AT166" s="183" t="s">
        <v>136</v>
      </c>
      <c r="AU166" s="183" t="s">
        <v>85</v>
      </c>
      <c r="AY166" s="16" t="s">
        <v>135</v>
      </c>
      <c r="BE166" s="184">
        <f>IF(N166="základní",J166,0)</f>
        <v>16830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83</v>
      </c>
      <c r="BK166" s="184">
        <f>ROUND(I166*H166,2)</f>
        <v>16830</v>
      </c>
      <c r="BL166" s="16" t="s">
        <v>151</v>
      </c>
      <c r="BM166" s="183" t="s">
        <v>511</v>
      </c>
    </row>
    <row r="167" spans="1:65" s="2" customFormat="1" ht="39">
      <c r="A167" s="30"/>
      <c r="B167" s="31"/>
      <c r="C167" s="32"/>
      <c r="D167" s="185" t="s">
        <v>143</v>
      </c>
      <c r="E167" s="32"/>
      <c r="F167" s="186" t="s">
        <v>512</v>
      </c>
      <c r="G167" s="32"/>
      <c r="H167" s="32"/>
      <c r="I167" s="32"/>
      <c r="J167" s="32"/>
      <c r="K167" s="32"/>
      <c r="L167" s="35"/>
      <c r="M167" s="187"/>
      <c r="N167" s="188"/>
      <c r="O167" s="67"/>
      <c r="P167" s="67"/>
      <c r="Q167" s="67"/>
      <c r="R167" s="67"/>
      <c r="S167" s="67"/>
      <c r="T167" s="68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6" t="s">
        <v>143</v>
      </c>
      <c r="AU167" s="16" t="s">
        <v>85</v>
      </c>
    </row>
    <row r="168" spans="1:65" s="13" customFormat="1" ht="11.25">
      <c r="B168" s="201"/>
      <c r="C168" s="202"/>
      <c r="D168" s="185" t="s">
        <v>192</v>
      </c>
      <c r="E168" s="203" t="s">
        <v>1</v>
      </c>
      <c r="F168" s="204" t="s">
        <v>835</v>
      </c>
      <c r="G168" s="202"/>
      <c r="H168" s="205">
        <v>67.319999999999993</v>
      </c>
      <c r="I168" s="202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85</v>
      </c>
      <c r="AV168" s="13" t="s">
        <v>85</v>
      </c>
      <c r="AW168" s="13" t="s">
        <v>32</v>
      </c>
      <c r="AX168" s="13" t="s">
        <v>83</v>
      </c>
      <c r="AY168" s="210" t="s">
        <v>135</v>
      </c>
    </row>
    <row r="169" spans="1:65" s="2" customFormat="1" ht="33" customHeight="1">
      <c r="A169" s="30"/>
      <c r="B169" s="31"/>
      <c r="C169" s="173" t="s">
        <v>8</v>
      </c>
      <c r="D169" s="173" t="s">
        <v>136</v>
      </c>
      <c r="E169" s="174" t="s">
        <v>514</v>
      </c>
      <c r="F169" s="175" t="s">
        <v>515</v>
      </c>
      <c r="G169" s="176" t="s">
        <v>218</v>
      </c>
      <c r="H169" s="177">
        <v>673.2</v>
      </c>
      <c r="I169" s="178">
        <v>18.899999999999999</v>
      </c>
      <c r="J169" s="178">
        <f>ROUND(I169*H169,2)</f>
        <v>12723.48</v>
      </c>
      <c r="K169" s="175" t="s">
        <v>219</v>
      </c>
      <c r="L169" s="35"/>
      <c r="M169" s="179" t="s">
        <v>1</v>
      </c>
      <c r="N169" s="180" t="s">
        <v>40</v>
      </c>
      <c r="O169" s="181">
        <v>4.0000000000000001E-3</v>
      </c>
      <c r="P169" s="181">
        <f>O169*H169</f>
        <v>2.6928000000000001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3" t="s">
        <v>151</v>
      </c>
      <c r="AT169" s="183" t="s">
        <v>136</v>
      </c>
      <c r="AU169" s="183" t="s">
        <v>85</v>
      </c>
      <c r="AY169" s="16" t="s">
        <v>135</v>
      </c>
      <c r="BE169" s="184">
        <f>IF(N169="základní",J169,0)</f>
        <v>12723.48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83</v>
      </c>
      <c r="BK169" s="184">
        <f>ROUND(I169*H169,2)</f>
        <v>12723.48</v>
      </c>
      <c r="BL169" s="16" t="s">
        <v>151</v>
      </c>
      <c r="BM169" s="183" t="s">
        <v>516</v>
      </c>
    </row>
    <row r="170" spans="1:65" s="2" customFormat="1" ht="39">
      <c r="A170" s="30"/>
      <c r="B170" s="31"/>
      <c r="C170" s="32"/>
      <c r="D170" s="185" t="s">
        <v>143</v>
      </c>
      <c r="E170" s="32"/>
      <c r="F170" s="186" t="s">
        <v>517</v>
      </c>
      <c r="G170" s="32"/>
      <c r="H170" s="32"/>
      <c r="I170" s="32"/>
      <c r="J170" s="32"/>
      <c r="K170" s="32"/>
      <c r="L170" s="35"/>
      <c r="M170" s="187"/>
      <c r="N170" s="188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6" t="s">
        <v>143</v>
      </c>
      <c r="AU170" s="16" t="s">
        <v>85</v>
      </c>
    </row>
    <row r="171" spans="1:65" s="13" customFormat="1" ht="11.25">
      <c r="B171" s="201"/>
      <c r="C171" s="202"/>
      <c r="D171" s="185" t="s">
        <v>192</v>
      </c>
      <c r="E171" s="203" t="s">
        <v>1</v>
      </c>
      <c r="F171" s="204" t="s">
        <v>836</v>
      </c>
      <c r="G171" s="202"/>
      <c r="H171" s="205">
        <v>673.2</v>
      </c>
      <c r="I171" s="202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85</v>
      </c>
      <c r="AV171" s="13" t="s">
        <v>85</v>
      </c>
      <c r="AW171" s="13" t="s">
        <v>32</v>
      </c>
      <c r="AX171" s="13" t="s">
        <v>83</v>
      </c>
      <c r="AY171" s="210" t="s">
        <v>135</v>
      </c>
    </row>
    <row r="172" spans="1:65" s="2" customFormat="1" ht="16.5" customHeight="1">
      <c r="A172" s="30"/>
      <c r="B172" s="31"/>
      <c r="C172" s="173" t="s">
        <v>271</v>
      </c>
      <c r="D172" s="173" t="s">
        <v>136</v>
      </c>
      <c r="E172" s="174" t="s">
        <v>257</v>
      </c>
      <c r="F172" s="175" t="s">
        <v>258</v>
      </c>
      <c r="G172" s="176" t="s">
        <v>218</v>
      </c>
      <c r="H172" s="177">
        <v>67.319999999999993</v>
      </c>
      <c r="I172" s="178">
        <v>19.88</v>
      </c>
      <c r="J172" s="178">
        <f>ROUND(I172*H172,2)</f>
        <v>1338.32</v>
      </c>
      <c r="K172" s="175" t="s">
        <v>140</v>
      </c>
      <c r="L172" s="35"/>
      <c r="M172" s="179" t="s">
        <v>1</v>
      </c>
      <c r="N172" s="180" t="s">
        <v>40</v>
      </c>
      <c r="O172" s="181">
        <v>8.9999999999999993E-3</v>
      </c>
      <c r="P172" s="181">
        <f>O172*H172</f>
        <v>0.60587999999999986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3" t="s">
        <v>151</v>
      </c>
      <c r="AT172" s="183" t="s">
        <v>136</v>
      </c>
      <c r="AU172" s="183" t="s">
        <v>85</v>
      </c>
      <c r="AY172" s="16" t="s">
        <v>135</v>
      </c>
      <c r="BE172" s="184">
        <f>IF(N172="základní",J172,0)</f>
        <v>1338.32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6" t="s">
        <v>83</v>
      </c>
      <c r="BK172" s="184">
        <f>ROUND(I172*H172,2)</f>
        <v>1338.32</v>
      </c>
      <c r="BL172" s="16" t="s">
        <v>151</v>
      </c>
      <c r="BM172" s="183" t="s">
        <v>519</v>
      </c>
    </row>
    <row r="173" spans="1:65" s="2" customFormat="1" ht="19.5">
      <c r="A173" s="30"/>
      <c r="B173" s="31"/>
      <c r="C173" s="32"/>
      <c r="D173" s="185" t="s">
        <v>143</v>
      </c>
      <c r="E173" s="32"/>
      <c r="F173" s="186" t="s">
        <v>260</v>
      </c>
      <c r="G173" s="32"/>
      <c r="H173" s="32"/>
      <c r="I173" s="32"/>
      <c r="J173" s="32"/>
      <c r="K173" s="32"/>
      <c r="L173" s="35"/>
      <c r="M173" s="187"/>
      <c r="N173" s="188"/>
      <c r="O173" s="67"/>
      <c r="P173" s="67"/>
      <c r="Q173" s="67"/>
      <c r="R173" s="67"/>
      <c r="S173" s="67"/>
      <c r="T173" s="68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6" t="s">
        <v>143</v>
      </c>
      <c r="AU173" s="16" t="s">
        <v>85</v>
      </c>
    </row>
    <row r="174" spans="1:65" s="13" customFormat="1" ht="11.25">
      <c r="B174" s="201"/>
      <c r="C174" s="202"/>
      <c r="D174" s="185" t="s">
        <v>192</v>
      </c>
      <c r="E174" s="203" t="s">
        <v>1</v>
      </c>
      <c r="F174" s="204" t="s">
        <v>835</v>
      </c>
      <c r="G174" s="202"/>
      <c r="H174" s="205">
        <v>67.319999999999993</v>
      </c>
      <c r="I174" s="202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85</v>
      </c>
      <c r="AV174" s="13" t="s">
        <v>85</v>
      </c>
      <c r="AW174" s="13" t="s">
        <v>32</v>
      </c>
      <c r="AX174" s="13" t="s">
        <v>83</v>
      </c>
      <c r="AY174" s="210" t="s">
        <v>135</v>
      </c>
    </row>
    <row r="175" spans="1:65" s="2" customFormat="1" ht="24.2" customHeight="1">
      <c r="A175" s="30"/>
      <c r="B175" s="31"/>
      <c r="C175" s="173" t="s">
        <v>277</v>
      </c>
      <c r="D175" s="173" t="s">
        <v>136</v>
      </c>
      <c r="E175" s="174" t="s">
        <v>520</v>
      </c>
      <c r="F175" s="175" t="s">
        <v>521</v>
      </c>
      <c r="G175" s="176" t="s">
        <v>421</v>
      </c>
      <c r="H175" s="177">
        <v>121.176</v>
      </c>
      <c r="I175" s="178">
        <v>650</v>
      </c>
      <c r="J175" s="178">
        <f>ROUND(I175*H175,2)</f>
        <v>78764.399999999994</v>
      </c>
      <c r="K175" s="175" t="s">
        <v>219</v>
      </c>
      <c r="L175" s="35"/>
      <c r="M175" s="179" t="s">
        <v>1</v>
      </c>
      <c r="N175" s="180" t="s">
        <v>40</v>
      </c>
      <c r="O175" s="181">
        <v>0</v>
      </c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3" t="s">
        <v>151</v>
      </c>
      <c r="AT175" s="183" t="s">
        <v>136</v>
      </c>
      <c r="AU175" s="183" t="s">
        <v>85</v>
      </c>
      <c r="AY175" s="16" t="s">
        <v>135</v>
      </c>
      <c r="BE175" s="184">
        <f>IF(N175="základní",J175,0)</f>
        <v>78764.399999999994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83</v>
      </c>
      <c r="BK175" s="184">
        <f>ROUND(I175*H175,2)</f>
        <v>78764.399999999994</v>
      </c>
      <c r="BL175" s="16" t="s">
        <v>151</v>
      </c>
      <c r="BM175" s="183" t="s">
        <v>522</v>
      </c>
    </row>
    <row r="176" spans="1:65" s="2" customFormat="1" ht="19.5">
      <c r="A176" s="30"/>
      <c r="B176" s="31"/>
      <c r="C176" s="32"/>
      <c r="D176" s="185" t="s">
        <v>143</v>
      </c>
      <c r="E176" s="32"/>
      <c r="F176" s="186" t="s">
        <v>523</v>
      </c>
      <c r="G176" s="32"/>
      <c r="H176" s="32"/>
      <c r="I176" s="32"/>
      <c r="J176" s="32"/>
      <c r="K176" s="32"/>
      <c r="L176" s="35"/>
      <c r="M176" s="187"/>
      <c r="N176" s="188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6" t="s">
        <v>143</v>
      </c>
      <c r="AU176" s="16" t="s">
        <v>85</v>
      </c>
    </row>
    <row r="177" spans="1:65" s="13" customFormat="1" ht="11.25">
      <c r="B177" s="201"/>
      <c r="C177" s="202"/>
      <c r="D177" s="185" t="s">
        <v>192</v>
      </c>
      <c r="E177" s="203" t="s">
        <v>1</v>
      </c>
      <c r="F177" s="204" t="s">
        <v>837</v>
      </c>
      <c r="G177" s="202"/>
      <c r="H177" s="205">
        <v>121.176</v>
      </c>
      <c r="I177" s="202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85</v>
      </c>
      <c r="AV177" s="13" t="s">
        <v>85</v>
      </c>
      <c r="AW177" s="13" t="s">
        <v>32</v>
      </c>
      <c r="AX177" s="13" t="s">
        <v>83</v>
      </c>
      <c r="AY177" s="210" t="s">
        <v>135</v>
      </c>
    </row>
    <row r="178" spans="1:65" s="2" customFormat="1" ht="24.2" customHeight="1">
      <c r="A178" s="30"/>
      <c r="B178" s="31"/>
      <c r="C178" s="173" t="s">
        <v>283</v>
      </c>
      <c r="D178" s="173" t="s">
        <v>136</v>
      </c>
      <c r="E178" s="174" t="s">
        <v>525</v>
      </c>
      <c r="F178" s="175" t="s">
        <v>526</v>
      </c>
      <c r="G178" s="176" t="s">
        <v>218</v>
      </c>
      <c r="H178" s="177">
        <v>15.106</v>
      </c>
      <c r="I178" s="178">
        <v>211.04</v>
      </c>
      <c r="J178" s="178">
        <f>ROUND(I178*H178,2)</f>
        <v>3187.97</v>
      </c>
      <c r="K178" s="175" t="s">
        <v>140</v>
      </c>
      <c r="L178" s="35"/>
      <c r="M178" s="179" t="s">
        <v>1</v>
      </c>
      <c r="N178" s="180" t="s">
        <v>40</v>
      </c>
      <c r="O178" s="181">
        <v>0.435</v>
      </c>
      <c r="P178" s="181">
        <f>O178*H178</f>
        <v>6.57111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3" t="s">
        <v>151</v>
      </c>
      <c r="AT178" s="183" t="s">
        <v>136</v>
      </c>
      <c r="AU178" s="183" t="s">
        <v>85</v>
      </c>
      <c r="AY178" s="16" t="s">
        <v>135</v>
      </c>
      <c r="BE178" s="184">
        <f>IF(N178="základní",J178,0)</f>
        <v>3187.97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83</v>
      </c>
      <c r="BK178" s="184">
        <f>ROUND(I178*H178,2)</f>
        <v>3187.97</v>
      </c>
      <c r="BL178" s="16" t="s">
        <v>151</v>
      </c>
      <c r="BM178" s="183" t="s">
        <v>527</v>
      </c>
    </row>
    <row r="179" spans="1:65" s="2" customFormat="1" ht="39">
      <c r="A179" s="30"/>
      <c r="B179" s="31"/>
      <c r="C179" s="32"/>
      <c r="D179" s="185" t="s">
        <v>143</v>
      </c>
      <c r="E179" s="32"/>
      <c r="F179" s="186" t="s">
        <v>528</v>
      </c>
      <c r="G179" s="32"/>
      <c r="H179" s="32"/>
      <c r="I179" s="32"/>
      <c r="J179" s="32"/>
      <c r="K179" s="32"/>
      <c r="L179" s="35"/>
      <c r="M179" s="187"/>
      <c r="N179" s="188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6" t="s">
        <v>143</v>
      </c>
      <c r="AU179" s="16" t="s">
        <v>85</v>
      </c>
    </row>
    <row r="180" spans="1:65" s="13" customFormat="1" ht="11.25">
      <c r="B180" s="201"/>
      <c r="C180" s="202"/>
      <c r="D180" s="185" t="s">
        <v>192</v>
      </c>
      <c r="E180" s="203" t="s">
        <v>1</v>
      </c>
      <c r="F180" s="204" t="s">
        <v>838</v>
      </c>
      <c r="G180" s="202"/>
      <c r="H180" s="205">
        <v>15.795</v>
      </c>
      <c r="I180" s="202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85</v>
      </c>
      <c r="AV180" s="13" t="s">
        <v>85</v>
      </c>
      <c r="AW180" s="13" t="s">
        <v>32</v>
      </c>
      <c r="AX180" s="13" t="s">
        <v>75</v>
      </c>
      <c r="AY180" s="210" t="s">
        <v>135</v>
      </c>
    </row>
    <row r="181" spans="1:65" s="13" customFormat="1" ht="11.25">
      <c r="B181" s="201"/>
      <c r="C181" s="202"/>
      <c r="D181" s="185" t="s">
        <v>192</v>
      </c>
      <c r="E181" s="203" t="s">
        <v>1</v>
      </c>
      <c r="F181" s="204" t="s">
        <v>839</v>
      </c>
      <c r="G181" s="202"/>
      <c r="H181" s="205">
        <v>-0.68899999999999995</v>
      </c>
      <c r="I181" s="202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192</v>
      </c>
      <c r="AU181" s="210" t="s">
        <v>85</v>
      </c>
      <c r="AV181" s="13" t="s">
        <v>85</v>
      </c>
      <c r="AW181" s="13" t="s">
        <v>32</v>
      </c>
      <c r="AX181" s="13" t="s">
        <v>75</v>
      </c>
      <c r="AY181" s="210" t="s">
        <v>135</v>
      </c>
    </row>
    <row r="182" spans="1:65" s="14" customFormat="1" ht="11.25">
      <c r="B182" s="211"/>
      <c r="C182" s="212"/>
      <c r="D182" s="185" t="s">
        <v>192</v>
      </c>
      <c r="E182" s="213" t="s">
        <v>1</v>
      </c>
      <c r="F182" s="214" t="s">
        <v>195</v>
      </c>
      <c r="G182" s="212"/>
      <c r="H182" s="215">
        <v>15.106</v>
      </c>
      <c r="I182" s="212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192</v>
      </c>
      <c r="AU182" s="220" t="s">
        <v>85</v>
      </c>
      <c r="AV182" s="14" t="s">
        <v>151</v>
      </c>
      <c r="AW182" s="14" t="s">
        <v>32</v>
      </c>
      <c r="AX182" s="14" t="s">
        <v>83</v>
      </c>
      <c r="AY182" s="220" t="s">
        <v>135</v>
      </c>
    </row>
    <row r="183" spans="1:65" s="2" customFormat="1" ht="24.2" customHeight="1">
      <c r="A183" s="30"/>
      <c r="B183" s="31"/>
      <c r="C183" s="173" t="s">
        <v>289</v>
      </c>
      <c r="D183" s="173" t="s">
        <v>136</v>
      </c>
      <c r="E183" s="174" t="s">
        <v>531</v>
      </c>
      <c r="F183" s="175" t="s">
        <v>532</v>
      </c>
      <c r="G183" s="176" t="s">
        <v>218</v>
      </c>
      <c r="H183" s="177">
        <v>3.7770000000000001</v>
      </c>
      <c r="I183" s="178">
        <v>267.17</v>
      </c>
      <c r="J183" s="178">
        <f>ROUND(I183*H183,2)</f>
        <v>1009.1</v>
      </c>
      <c r="K183" s="175" t="s">
        <v>140</v>
      </c>
      <c r="L183" s="35"/>
      <c r="M183" s="179" t="s">
        <v>1</v>
      </c>
      <c r="N183" s="180" t="s">
        <v>40</v>
      </c>
      <c r="O183" s="181">
        <v>0.85199999999999998</v>
      </c>
      <c r="P183" s="181">
        <f>O183*H183</f>
        <v>3.2180040000000001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3" t="s">
        <v>151</v>
      </c>
      <c r="AT183" s="183" t="s">
        <v>136</v>
      </c>
      <c r="AU183" s="183" t="s">
        <v>85</v>
      </c>
      <c r="AY183" s="16" t="s">
        <v>135</v>
      </c>
      <c r="BE183" s="184">
        <f>IF(N183="základní",J183,0)</f>
        <v>1009.1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83</v>
      </c>
      <c r="BK183" s="184">
        <f>ROUND(I183*H183,2)</f>
        <v>1009.1</v>
      </c>
      <c r="BL183" s="16" t="s">
        <v>151</v>
      </c>
      <c r="BM183" s="183" t="s">
        <v>533</v>
      </c>
    </row>
    <row r="184" spans="1:65" s="2" customFormat="1" ht="39">
      <c r="A184" s="30"/>
      <c r="B184" s="31"/>
      <c r="C184" s="32"/>
      <c r="D184" s="185" t="s">
        <v>143</v>
      </c>
      <c r="E184" s="32"/>
      <c r="F184" s="186" t="s">
        <v>534</v>
      </c>
      <c r="G184" s="32"/>
      <c r="H184" s="32"/>
      <c r="I184" s="32"/>
      <c r="J184" s="32"/>
      <c r="K184" s="32"/>
      <c r="L184" s="35"/>
      <c r="M184" s="187"/>
      <c r="N184" s="188"/>
      <c r="O184" s="67"/>
      <c r="P184" s="67"/>
      <c r="Q184" s="67"/>
      <c r="R184" s="67"/>
      <c r="S184" s="67"/>
      <c r="T184" s="68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6" t="s">
        <v>143</v>
      </c>
      <c r="AU184" s="16" t="s">
        <v>85</v>
      </c>
    </row>
    <row r="185" spans="1:65" s="13" customFormat="1" ht="11.25">
      <c r="B185" s="201"/>
      <c r="C185" s="202"/>
      <c r="D185" s="185" t="s">
        <v>192</v>
      </c>
      <c r="E185" s="203" t="s">
        <v>1</v>
      </c>
      <c r="F185" s="204" t="s">
        <v>840</v>
      </c>
      <c r="G185" s="202"/>
      <c r="H185" s="205">
        <v>3.9489999999999998</v>
      </c>
      <c r="I185" s="202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192</v>
      </c>
      <c r="AU185" s="210" t="s">
        <v>85</v>
      </c>
      <c r="AV185" s="13" t="s">
        <v>85</v>
      </c>
      <c r="AW185" s="13" t="s">
        <v>32</v>
      </c>
      <c r="AX185" s="13" t="s">
        <v>75</v>
      </c>
      <c r="AY185" s="210" t="s">
        <v>135</v>
      </c>
    </row>
    <row r="186" spans="1:65" s="13" customFormat="1" ht="11.25">
      <c r="B186" s="201"/>
      <c r="C186" s="202"/>
      <c r="D186" s="185" t="s">
        <v>192</v>
      </c>
      <c r="E186" s="203" t="s">
        <v>1</v>
      </c>
      <c r="F186" s="204" t="s">
        <v>841</v>
      </c>
      <c r="G186" s="202"/>
      <c r="H186" s="205">
        <v>-0.17199999999999999</v>
      </c>
      <c r="I186" s="202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85</v>
      </c>
      <c r="AV186" s="13" t="s">
        <v>85</v>
      </c>
      <c r="AW186" s="13" t="s">
        <v>32</v>
      </c>
      <c r="AX186" s="13" t="s">
        <v>75</v>
      </c>
      <c r="AY186" s="210" t="s">
        <v>135</v>
      </c>
    </row>
    <row r="187" spans="1:65" s="14" customFormat="1" ht="11.25">
      <c r="B187" s="211"/>
      <c r="C187" s="212"/>
      <c r="D187" s="185" t="s">
        <v>192</v>
      </c>
      <c r="E187" s="213" t="s">
        <v>1</v>
      </c>
      <c r="F187" s="214" t="s">
        <v>195</v>
      </c>
      <c r="G187" s="212"/>
      <c r="H187" s="215">
        <v>3.7770000000000001</v>
      </c>
      <c r="I187" s="212"/>
      <c r="J187" s="212"/>
      <c r="K187" s="212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192</v>
      </c>
      <c r="AU187" s="220" t="s">
        <v>85</v>
      </c>
      <c r="AV187" s="14" t="s">
        <v>151</v>
      </c>
      <c r="AW187" s="14" t="s">
        <v>32</v>
      </c>
      <c r="AX187" s="14" t="s">
        <v>83</v>
      </c>
      <c r="AY187" s="220" t="s">
        <v>135</v>
      </c>
    </row>
    <row r="188" spans="1:65" s="2" customFormat="1" ht="16.5" customHeight="1">
      <c r="A188" s="30"/>
      <c r="B188" s="31"/>
      <c r="C188" s="221" t="s">
        <v>294</v>
      </c>
      <c r="D188" s="221" t="s">
        <v>295</v>
      </c>
      <c r="E188" s="222" t="s">
        <v>537</v>
      </c>
      <c r="F188" s="223" t="s">
        <v>538</v>
      </c>
      <c r="G188" s="224" t="s">
        <v>421</v>
      </c>
      <c r="H188" s="225">
        <v>30.212</v>
      </c>
      <c r="I188" s="226">
        <v>219</v>
      </c>
      <c r="J188" s="226">
        <f>ROUND(I188*H188,2)</f>
        <v>6616.43</v>
      </c>
      <c r="K188" s="223" t="s">
        <v>219</v>
      </c>
      <c r="L188" s="227"/>
      <c r="M188" s="228" t="s">
        <v>1</v>
      </c>
      <c r="N188" s="229" t="s">
        <v>40</v>
      </c>
      <c r="O188" s="181">
        <v>0</v>
      </c>
      <c r="P188" s="181">
        <f>O188*H188</f>
        <v>0</v>
      </c>
      <c r="Q188" s="181">
        <v>1</v>
      </c>
      <c r="R188" s="181">
        <f>Q188*H188</f>
        <v>30.212</v>
      </c>
      <c r="S188" s="181">
        <v>0</v>
      </c>
      <c r="T188" s="182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3" t="s">
        <v>166</v>
      </c>
      <c r="AT188" s="183" t="s">
        <v>295</v>
      </c>
      <c r="AU188" s="183" t="s">
        <v>85</v>
      </c>
      <c r="AY188" s="16" t="s">
        <v>135</v>
      </c>
      <c r="BE188" s="184">
        <f>IF(N188="základní",J188,0)</f>
        <v>6616.43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83</v>
      </c>
      <c r="BK188" s="184">
        <f>ROUND(I188*H188,2)</f>
        <v>6616.43</v>
      </c>
      <c r="BL188" s="16" t="s">
        <v>151</v>
      </c>
      <c r="BM188" s="183" t="s">
        <v>539</v>
      </c>
    </row>
    <row r="189" spans="1:65" s="2" customFormat="1" ht="29.25">
      <c r="A189" s="30"/>
      <c r="B189" s="31"/>
      <c r="C189" s="32"/>
      <c r="D189" s="185" t="s">
        <v>143</v>
      </c>
      <c r="E189" s="32"/>
      <c r="F189" s="186" t="s">
        <v>540</v>
      </c>
      <c r="G189" s="32"/>
      <c r="H189" s="32"/>
      <c r="I189" s="32"/>
      <c r="J189" s="32"/>
      <c r="K189" s="32"/>
      <c r="L189" s="35"/>
      <c r="M189" s="187"/>
      <c r="N189" s="188"/>
      <c r="O189" s="67"/>
      <c r="P189" s="67"/>
      <c r="Q189" s="67"/>
      <c r="R189" s="67"/>
      <c r="S189" s="67"/>
      <c r="T189" s="68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6" t="s">
        <v>143</v>
      </c>
      <c r="AU189" s="16" t="s">
        <v>85</v>
      </c>
    </row>
    <row r="190" spans="1:65" s="13" customFormat="1" ht="11.25">
      <c r="B190" s="201"/>
      <c r="C190" s="202"/>
      <c r="D190" s="185" t="s">
        <v>192</v>
      </c>
      <c r="E190" s="203" t="s">
        <v>1</v>
      </c>
      <c r="F190" s="204" t="s">
        <v>842</v>
      </c>
      <c r="G190" s="202"/>
      <c r="H190" s="205">
        <v>30.212</v>
      </c>
      <c r="I190" s="202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192</v>
      </c>
      <c r="AU190" s="210" t="s">
        <v>85</v>
      </c>
      <c r="AV190" s="13" t="s">
        <v>85</v>
      </c>
      <c r="AW190" s="13" t="s">
        <v>32</v>
      </c>
      <c r="AX190" s="13" t="s">
        <v>83</v>
      </c>
      <c r="AY190" s="210" t="s">
        <v>135</v>
      </c>
    </row>
    <row r="191" spans="1:65" s="2" customFormat="1" ht="24.2" customHeight="1">
      <c r="A191" s="30"/>
      <c r="B191" s="31"/>
      <c r="C191" s="173" t="s">
        <v>7</v>
      </c>
      <c r="D191" s="173" t="s">
        <v>136</v>
      </c>
      <c r="E191" s="174" t="s">
        <v>262</v>
      </c>
      <c r="F191" s="175" t="s">
        <v>263</v>
      </c>
      <c r="G191" s="176" t="s">
        <v>218</v>
      </c>
      <c r="H191" s="177">
        <v>52.213999999999999</v>
      </c>
      <c r="I191" s="178">
        <v>143.58000000000001</v>
      </c>
      <c r="J191" s="178">
        <f>ROUND(I191*H191,2)</f>
        <v>7496.89</v>
      </c>
      <c r="K191" s="175" t="s">
        <v>140</v>
      </c>
      <c r="L191" s="35"/>
      <c r="M191" s="179" t="s">
        <v>1</v>
      </c>
      <c r="N191" s="180" t="s">
        <v>40</v>
      </c>
      <c r="O191" s="181">
        <v>0.32800000000000001</v>
      </c>
      <c r="P191" s="181">
        <f>O191*H191</f>
        <v>17.126192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3" t="s">
        <v>151</v>
      </c>
      <c r="AT191" s="183" t="s">
        <v>136</v>
      </c>
      <c r="AU191" s="183" t="s">
        <v>85</v>
      </c>
      <c r="AY191" s="16" t="s">
        <v>135</v>
      </c>
      <c r="BE191" s="184">
        <f>IF(N191="základní",J191,0)</f>
        <v>7496.89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83</v>
      </c>
      <c r="BK191" s="184">
        <f>ROUND(I191*H191,2)</f>
        <v>7496.89</v>
      </c>
      <c r="BL191" s="16" t="s">
        <v>151</v>
      </c>
      <c r="BM191" s="183" t="s">
        <v>542</v>
      </c>
    </row>
    <row r="192" spans="1:65" s="2" customFormat="1" ht="29.25">
      <c r="A192" s="30"/>
      <c r="B192" s="31"/>
      <c r="C192" s="32"/>
      <c r="D192" s="185" t="s">
        <v>143</v>
      </c>
      <c r="E192" s="32"/>
      <c r="F192" s="186" t="s">
        <v>265</v>
      </c>
      <c r="G192" s="32"/>
      <c r="H192" s="32"/>
      <c r="I192" s="32"/>
      <c r="J192" s="32"/>
      <c r="K192" s="32"/>
      <c r="L192" s="35"/>
      <c r="M192" s="187"/>
      <c r="N192" s="188"/>
      <c r="O192" s="67"/>
      <c r="P192" s="67"/>
      <c r="Q192" s="67"/>
      <c r="R192" s="67"/>
      <c r="S192" s="67"/>
      <c r="T192" s="68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6" t="s">
        <v>143</v>
      </c>
      <c r="AU192" s="16" t="s">
        <v>85</v>
      </c>
    </row>
    <row r="193" spans="1:65" s="13" customFormat="1" ht="11.25">
      <c r="B193" s="201"/>
      <c r="C193" s="202"/>
      <c r="D193" s="185" t="s">
        <v>192</v>
      </c>
      <c r="E193" s="203" t="s">
        <v>1</v>
      </c>
      <c r="F193" s="204" t="s">
        <v>843</v>
      </c>
      <c r="G193" s="202"/>
      <c r="H193" s="205">
        <v>52.213999999999999</v>
      </c>
      <c r="I193" s="202"/>
      <c r="J193" s="202"/>
      <c r="K193" s="202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85</v>
      </c>
      <c r="AV193" s="13" t="s">
        <v>85</v>
      </c>
      <c r="AW193" s="13" t="s">
        <v>32</v>
      </c>
      <c r="AX193" s="13" t="s">
        <v>83</v>
      </c>
      <c r="AY193" s="210" t="s">
        <v>135</v>
      </c>
    </row>
    <row r="194" spans="1:65" s="2" customFormat="1" ht="16.5" customHeight="1">
      <c r="A194" s="30"/>
      <c r="B194" s="31"/>
      <c r="C194" s="221" t="s">
        <v>307</v>
      </c>
      <c r="D194" s="221" t="s">
        <v>295</v>
      </c>
      <c r="E194" s="222" t="s">
        <v>544</v>
      </c>
      <c r="F194" s="223" t="s">
        <v>545</v>
      </c>
      <c r="G194" s="224" t="s">
        <v>421</v>
      </c>
      <c r="H194" s="225">
        <v>104.428</v>
      </c>
      <c r="I194" s="226">
        <v>394</v>
      </c>
      <c r="J194" s="226">
        <f>ROUND(I194*H194,2)</f>
        <v>41144.629999999997</v>
      </c>
      <c r="K194" s="223" t="s">
        <v>253</v>
      </c>
      <c r="L194" s="227"/>
      <c r="M194" s="228" t="s">
        <v>1</v>
      </c>
      <c r="N194" s="229" t="s">
        <v>40</v>
      </c>
      <c r="O194" s="181">
        <v>0</v>
      </c>
      <c r="P194" s="181">
        <f>O194*H194</f>
        <v>0</v>
      </c>
      <c r="Q194" s="181">
        <v>1</v>
      </c>
      <c r="R194" s="181">
        <f>Q194*H194</f>
        <v>104.428</v>
      </c>
      <c r="S194" s="181">
        <v>0</v>
      </c>
      <c r="T194" s="182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83" t="s">
        <v>166</v>
      </c>
      <c r="AT194" s="183" t="s">
        <v>295</v>
      </c>
      <c r="AU194" s="183" t="s">
        <v>85</v>
      </c>
      <c r="AY194" s="16" t="s">
        <v>135</v>
      </c>
      <c r="BE194" s="184">
        <f>IF(N194="základní",J194,0)</f>
        <v>41144.629999999997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83</v>
      </c>
      <c r="BK194" s="184">
        <f>ROUND(I194*H194,2)</f>
        <v>41144.629999999997</v>
      </c>
      <c r="BL194" s="16" t="s">
        <v>151</v>
      </c>
      <c r="BM194" s="183" t="s">
        <v>546</v>
      </c>
    </row>
    <row r="195" spans="1:65" s="2" customFormat="1" ht="11.25">
      <c r="A195" s="30"/>
      <c r="B195" s="31"/>
      <c r="C195" s="32"/>
      <c r="D195" s="185" t="s">
        <v>143</v>
      </c>
      <c r="E195" s="32"/>
      <c r="F195" s="186" t="s">
        <v>545</v>
      </c>
      <c r="G195" s="32"/>
      <c r="H195" s="32"/>
      <c r="I195" s="32"/>
      <c r="J195" s="32"/>
      <c r="K195" s="32"/>
      <c r="L195" s="35"/>
      <c r="M195" s="187"/>
      <c r="N195" s="188"/>
      <c r="O195" s="67"/>
      <c r="P195" s="67"/>
      <c r="Q195" s="67"/>
      <c r="R195" s="67"/>
      <c r="S195" s="67"/>
      <c r="T195" s="68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6" t="s">
        <v>143</v>
      </c>
      <c r="AU195" s="16" t="s">
        <v>85</v>
      </c>
    </row>
    <row r="196" spans="1:65" s="13" customFormat="1" ht="11.25">
      <c r="B196" s="201"/>
      <c r="C196" s="202"/>
      <c r="D196" s="185" t="s">
        <v>192</v>
      </c>
      <c r="E196" s="203" t="s">
        <v>1</v>
      </c>
      <c r="F196" s="204" t="s">
        <v>844</v>
      </c>
      <c r="G196" s="202"/>
      <c r="H196" s="205">
        <v>104.428</v>
      </c>
      <c r="I196" s="202"/>
      <c r="J196" s="202"/>
      <c r="K196" s="202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192</v>
      </c>
      <c r="AU196" s="210" t="s">
        <v>85</v>
      </c>
      <c r="AV196" s="13" t="s">
        <v>85</v>
      </c>
      <c r="AW196" s="13" t="s">
        <v>32</v>
      </c>
      <c r="AX196" s="13" t="s">
        <v>83</v>
      </c>
      <c r="AY196" s="210" t="s">
        <v>135</v>
      </c>
    </row>
    <row r="197" spans="1:65" s="2" customFormat="1" ht="37.9" customHeight="1">
      <c r="A197" s="30"/>
      <c r="B197" s="31"/>
      <c r="C197" s="173" t="s">
        <v>313</v>
      </c>
      <c r="D197" s="173" t="s">
        <v>136</v>
      </c>
      <c r="E197" s="174" t="s">
        <v>272</v>
      </c>
      <c r="F197" s="175" t="s">
        <v>273</v>
      </c>
      <c r="G197" s="176" t="s">
        <v>189</v>
      </c>
      <c r="H197" s="177">
        <v>20</v>
      </c>
      <c r="I197" s="178">
        <v>30.58</v>
      </c>
      <c r="J197" s="178">
        <f>ROUND(I197*H197,2)</f>
        <v>611.6</v>
      </c>
      <c r="K197" s="175" t="s">
        <v>140</v>
      </c>
      <c r="L197" s="35"/>
      <c r="M197" s="179" t="s">
        <v>1</v>
      </c>
      <c r="N197" s="180" t="s">
        <v>40</v>
      </c>
      <c r="O197" s="181">
        <v>0.09</v>
      </c>
      <c r="P197" s="181">
        <f>O197*H197</f>
        <v>1.7999999999999998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3" t="s">
        <v>151</v>
      </c>
      <c r="AT197" s="183" t="s">
        <v>136</v>
      </c>
      <c r="AU197" s="183" t="s">
        <v>85</v>
      </c>
      <c r="AY197" s="16" t="s">
        <v>135</v>
      </c>
      <c r="BE197" s="184">
        <f>IF(N197="základní",J197,0)</f>
        <v>611.6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6" t="s">
        <v>83</v>
      </c>
      <c r="BK197" s="184">
        <f>ROUND(I197*H197,2)</f>
        <v>611.6</v>
      </c>
      <c r="BL197" s="16" t="s">
        <v>151</v>
      </c>
      <c r="BM197" s="183" t="s">
        <v>548</v>
      </c>
    </row>
    <row r="198" spans="1:65" s="2" customFormat="1" ht="29.25">
      <c r="A198" s="30"/>
      <c r="B198" s="31"/>
      <c r="C198" s="32"/>
      <c r="D198" s="185" t="s">
        <v>143</v>
      </c>
      <c r="E198" s="32"/>
      <c r="F198" s="186" t="s">
        <v>275</v>
      </c>
      <c r="G198" s="32"/>
      <c r="H198" s="32"/>
      <c r="I198" s="32"/>
      <c r="J198" s="32"/>
      <c r="K198" s="32"/>
      <c r="L198" s="35"/>
      <c r="M198" s="187"/>
      <c r="N198" s="188"/>
      <c r="O198" s="67"/>
      <c r="P198" s="67"/>
      <c r="Q198" s="67"/>
      <c r="R198" s="67"/>
      <c r="S198" s="67"/>
      <c r="T198" s="68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6" t="s">
        <v>143</v>
      </c>
      <c r="AU198" s="16" t="s">
        <v>85</v>
      </c>
    </row>
    <row r="199" spans="1:65" s="13" customFormat="1" ht="11.25">
      <c r="B199" s="201"/>
      <c r="C199" s="202"/>
      <c r="D199" s="185" t="s">
        <v>192</v>
      </c>
      <c r="E199" s="203" t="s">
        <v>1</v>
      </c>
      <c r="F199" s="204" t="s">
        <v>294</v>
      </c>
      <c r="G199" s="202"/>
      <c r="H199" s="205">
        <v>20</v>
      </c>
      <c r="I199" s="202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192</v>
      </c>
      <c r="AU199" s="210" t="s">
        <v>85</v>
      </c>
      <c r="AV199" s="13" t="s">
        <v>85</v>
      </c>
      <c r="AW199" s="13" t="s">
        <v>32</v>
      </c>
      <c r="AX199" s="13" t="s">
        <v>83</v>
      </c>
      <c r="AY199" s="210" t="s">
        <v>135</v>
      </c>
    </row>
    <row r="200" spans="1:65" s="2" customFormat="1" ht="24.2" customHeight="1">
      <c r="A200" s="30"/>
      <c r="B200" s="31"/>
      <c r="C200" s="173" t="s">
        <v>319</v>
      </c>
      <c r="D200" s="173" t="s">
        <v>136</v>
      </c>
      <c r="E200" s="174" t="s">
        <v>549</v>
      </c>
      <c r="F200" s="175" t="s">
        <v>550</v>
      </c>
      <c r="G200" s="176" t="s">
        <v>189</v>
      </c>
      <c r="H200" s="177">
        <v>20</v>
      </c>
      <c r="I200" s="178">
        <v>74.8</v>
      </c>
      <c r="J200" s="178">
        <f>ROUND(I200*H200,2)</f>
        <v>1496</v>
      </c>
      <c r="K200" s="175" t="s">
        <v>253</v>
      </c>
      <c r="L200" s="35"/>
      <c r="M200" s="179" t="s">
        <v>1</v>
      </c>
      <c r="N200" s="180" t="s">
        <v>40</v>
      </c>
      <c r="O200" s="181">
        <v>0.13</v>
      </c>
      <c r="P200" s="181">
        <f>O200*H200</f>
        <v>2.6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3" t="s">
        <v>151</v>
      </c>
      <c r="AT200" s="183" t="s">
        <v>136</v>
      </c>
      <c r="AU200" s="183" t="s">
        <v>85</v>
      </c>
      <c r="AY200" s="16" t="s">
        <v>135</v>
      </c>
      <c r="BE200" s="184">
        <f>IF(N200="základní",J200,0)</f>
        <v>1496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83</v>
      </c>
      <c r="BK200" s="184">
        <f>ROUND(I200*H200,2)</f>
        <v>1496</v>
      </c>
      <c r="BL200" s="16" t="s">
        <v>151</v>
      </c>
      <c r="BM200" s="183" t="s">
        <v>551</v>
      </c>
    </row>
    <row r="201" spans="1:65" s="2" customFormat="1" ht="19.5">
      <c r="A201" s="30"/>
      <c r="B201" s="31"/>
      <c r="C201" s="32"/>
      <c r="D201" s="185" t="s">
        <v>143</v>
      </c>
      <c r="E201" s="32"/>
      <c r="F201" s="186" t="s">
        <v>552</v>
      </c>
      <c r="G201" s="32"/>
      <c r="H201" s="32"/>
      <c r="I201" s="32"/>
      <c r="J201" s="32"/>
      <c r="K201" s="32"/>
      <c r="L201" s="35"/>
      <c r="M201" s="187"/>
      <c r="N201" s="188"/>
      <c r="O201" s="67"/>
      <c r="P201" s="67"/>
      <c r="Q201" s="67"/>
      <c r="R201" s="67"/>
      <c r="S201" s="67"/>
      <c r="T201" s="68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6" t="s">
        <v>143</v>
      </c>
      <c r="AU201" s="16" t="s">
        <v>85</v>
      </c>
    </row>
    <row r="202" spans="1:65" s="13" customFormat="1" ht="11.25">
      <c r="B202" s="201"/>
      <c r="C202" s="202"/>
      <c r="D202" s="185" t="s">
        <v>192</v>
      </c>
      <c r="E202" s="203" t="s">
        <v>1</v>
      </c>
      <c r="F202" s="204" t="s">
        <v>294</v>
      </c>
      <c r="G202" s="202"/>
      <c r="H202" s="205">
        <v>20</v>
      </c>
      <c r="I202" s="202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85</v>
      </c>
      <c r="AV202" s="13" t="s">
        <v>85</v>
      </c>
      <c r="AW202" s="13" t="s">
        <v>32</v>
      </c>
      <c r="AX202" s="13" t="s">
        <v>83</v>
      </c>
      <c r="AY202" s="210" t="s">
        <v>135</v>
      </c>
    </row>
    <row r="203" spans="1:65" s="2" customFormat="1" ht="24.2" customHeight="1">
      <c r="A203" s="30"/>
      <c r="B203" s="31"/>
      <c r="C203" s="173" t="s">
        <v>324</v>
      </c>
      <c r="D203" s="173" t="s">
        <v>136</v>
      </c>
      <c r="E203" s="174" t="s">
        <v>553</v>
      </c>
      <c r="F203" s="175" t="s">
        <v>554</v>
      </c>
      <c r="G203" s="176" t="s">
        <v>189</v>
      </c>
      <c r="H203" s="177">
        <v>20</v>
      </c>
      <c r="I203" s="178">
        <v>6.19</v>
      </c>
      <c r="J203" s="178">
        <f>ROUND(I203*H203,2)</f>
        <v>123.8</v>
      </c>
      <c r="K203" s="175" t="s">
        <v>140</v>
      </c>
      <c r="L203" s="35"/>
      <c r="M203" s="179" t="s">
        <v>1</v>
      </c>
      <c r="N203" s="180" t="s">
        <v>40</v>
      </c>
      <c r="O203" s="181">
        <v>7.0000000000000001E-3</v>
      </c>
      <c r="P203" s="181">
        <f>O203*H203</f>
        <v>0.14000000000000001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83" t="s">
        <v>151</v>
      </c>
      <c r="AT203" s="183" t="s">
        <v>136</v>
      </c>
      <c r="AU203" s="183" t="s">
        <v>85</v>
      </c>
      <c r="AY203" s="16" t="s">
        <v>135</v>
      </c>
      <c r="BE203" s="184">
        <f>IF(N203="základní",J203,0)</f>
        <v>123.8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6" t="s">
        <v>83</v>
      </c>
      <c r="BK203" s="184">
        <f>ROUND(I203*H203,2)</f>
        <v>123.8</v>
      </c>
      <c r="BL203" s="16" t="s">
        <v>151</v>
      </c>
      <c r="BM203" s="183" t="s">
        <v>555</v>
      </c>
    </row>
    <row r="204" spans="1:65" s="2" customFormat="1" ht="19.5">
      <c r="A204" s="30"/>
      <c r="B204" s="31"/>
      <c r="C204" s="32"/>
      <c r="D204" s="185" t="s">
        <v>143</v>
      </c>
      <c r="E204" s="32"/>
      <c r="F204" s="186" t="s">
        <v>556</v>
      </c>
      <c r="G204" s="32"/>
      <c r="H204" s="32"/>
      <c r="I204" s="32"/>
      <c r="J204" s="32"/>
      <c r="K204" s="32"/>
      <c r="L204" s="35"/>
      <c r="M204" s="187"/>
      <c r="N204" s="188"/>
      <c r="O204" s="67"/>
      <c r="P204" s="67"/>
      <c r="Q204" s="67"/>
      <c r="R204" s="67"/>
      <c r="S204" s="67"/>
      <c r="T204" s="68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6" t="s">
        <v>143</v>
      </c>
      <c r="AU204" s="16" t="s">
        <v>85</v>
      </c>
    </row>
    <row r="205" spans="1:65" s="13" customFormat="1" ht="11.25">
      <c r="B205" s="201"/>
      <c r="C205" s="202"/>
      <c r="D205" s="185" t="s">
        <v>192</v>
      </c>
      <c r="E205" s="203" t="s">
        <v>1</v>
      </c>
      <c r="F205" s="204" t="s">
        <v>294</v>
      </c>
      <c r="G205" s="202"/>
      <c r="H205" s="205">
        <v>20</v>
      </c>
      <c r="I205" s="202"/>
      <c r="J205" s="202"/>
      <c r="K205" s="202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192</v>
      </c>
      <c r="AU205" s="210" t="s">
        <v>85</v>
      </c>
      <c r="AV205" s="13" t="s">
        <v>85</v>
      </c>
      <c r="AW205" s="13" t="s">
        <v>32</v>
      </c>
      <c r="AX205" s="13" t="s">
        <v>83</v>
      </c>
      <c r="AY205" s="210" t="s">
        <v>135</v>
      </c>
    </row>
    <row r="206" spans="1:65" s="2" customFormat="1" ht="16.5" customHeight="1">
      <c r="A206" s="30"/>
      <c r="B206" s="31"/>
      <c r="C206" s="221" t="s">
        <v>329</v>
      </c>
      <c r="D206" s="221" t="s">
        <v>295</v>
      </c>
      <c r="E206" s="222" t="s">
        <v>557</v>
      </c>
      <c r="F206" s="223" t="s">
        <v>558</v>
      </c>
      <c r="G206" s="224" t="s">
        <v>298</v>
      </c>
      <c r="H206" s="225">
        <v>0.5</v>
      </c>
      <c r="I206" s="226">
        <v>99.9</v>
      </c>
      <c r="J206" s="226">
        <f>ROUND(I206*H206,2)</f>
        <v>49.95</v>
      </c>
      <c r="K206" s="223" t="s">
        <v>219</v>
      </c>
      <c r="L206" s="227"/>
      <c r="M206" s="228" t="s">
        <v>1</v>
      </c>
      <c r="N206" s="229" t="s">
        <v>40</v>
      </c>
      <c r="O206" s="181">
        <v>0</v>
      </c>
      <c r="P206" s="181">
        <f>O206*H206</f>
        <v>0</v>
      </c>
      <c r="Q206" s="181">
        <v>1E-3</v>
      </c>
      <c r="R206" s="181">
        <f>Q206*H206</f>
        <v>5.0000000000000001E-4</v>
      </c>
      <c r="S206" s="181">
        <v>0</v>
      </c>
      <c r="T206" s="182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3" t="s">
        <v>166</v>
      </c>
      <c r="AT206" s="183" t="s">
        <v>295</v>
      </c>
      <c r="AU206" s="183" t="s">
        <v>85</v>
      </c>
      <c r="AY206" s="16" t="s">
        <v>135</v>
      </c>
      <c r="BE206" s="184">
        <f>IF(N206="základní",J206,0)</f>
        <v>49.95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" t="s">
        <v>83</v>
      </c>
      <c r="BK206" s="184">
        <f>ROUND(I206*H206,2)</f>
        <v>49.95</v>
      </c>
      <c r="BL206" s="16" t="s">
        <v>151</v>
      </c>
      <c r="BM206" s="183" t="s">
        <v>559</v>
      </c>
    </row>
    <row r="207" spans="1:65" s="2" customFormat="1" ht="11.25">
      <c r="A207" s="30"/>
      <c r="B207" s="31"/>
      <c r="C207" s="32"/>
      <c r="D207" s="185" t="s">
        <v>143</v>
      </c>
      <c r="E207" s="32"/>
      <c r="F207" s="186" t="s">
        <v>560</v>
      </c>
      <c r="G207" s="32"/>
      <c r="H207" s="32"/>
      <c r="I207" s="32"/>
      <c r="J207" s="32"/>
      <c r="K207" s="32"/>
      <c r="L207" s="35"/>
      <c r="M207" s="187"/>
      <c r="N207" s="188"/>
      <c r="O207" s="67"/>
      <c r="P207" s="67"/>
      <c r="Q207" s="67"/>
      <c r="R207" s="67"/>
      <c r="S207" s="67"/>
      <c r="T207" s="68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6" t="s">
        <v>143</v>
      </c>
      <c r="AU207" s="16" t="s">
        <v>85</v>
      </c>
    </row>
    <row r="208" spans="1:65" s="13" customFormat="1" ht="11.25">
      <c r="B208" s="201"/>
      <c r="C208" s="202"/>
      <c r="D208" s="185" t="s">
        <v>192</v>
      </c>
      <c r="E208" s="203" t="s">
        <v>1</v>
      </c>
      <c r="F208" s="204" t="s">
        <v>845</v>
      </c>
      <c r="G208" s="202"/>
      <c r="H208" s="205">
        <v>0.5</v>
      </c>
      <c r="I208" s="202"/>
      <c r="J208" s="202"/>
      <c r="K208" s="202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192</v>
      </c>
      <c r="AU208" s="210" t="s">
        <v>85</v>
      </c>
      <c r="AV208" s="13" t="s">
        <v>85</v>
      </c>
      <c r="AW208" s="13" t="s">
        <v>32</v>
      </c>
      <c r="AX208" s="13" t="s">
        <v>83</v>
      </c>
      <c r="AY208" s="210" t="s">
        <v>135</v>
      </c>
    </row>
    <row r="209" spans="1:65" s="11" customFormat="1" ht="22.9" customHeight="1">
      <c r="B209" s="160"/>
      <c r="C209" s="161"/>
      <c r="D209" s="162" t="s">
        <v>74</v>
      </c>
      <c r="E209" s="199" t="s">
        <v>151</v>
      </c>
      <c r="F209" s="199" t="s">
        <v>561</v>
      </c>
      <c r="G209" s="161"/>
      <c r="H209" s="161"/>
      <c r="I209" s="161"/>
      <c r="J209" s="200">
        <f>BK209</f>
        <v>4556.6099999999997</v>
      </c>
      <c r="K209" s="161"/>
      <c r="L209" s="165"/>
      <c r="M209" s="166"/>
      <c r="N209" s="167"/>
      <c r="O209" s="167"/>
      <c r="P209" s="168">
        <f>SUM(P210:P212)</f>
        <v>5.9494499999999997</v>
      </c>
      <c r="Q209" s="167"/>
      <c r="R209" s="168">
        <f>SUM(R210:R212)</f>
        <v>6.6366027000000001</v>
      </c>
      <c r="S209" s="167"/>
      <c r="T209" s="169">
        <f>SUM(T210:T212)</f>
        <v>0</v>
      </c>
      <c r="AR209" s="170" t="s">
        <v>83</v>
      </c>
      <c r="AT209" s="171" t="s">
        <v>74</v>
      </c>
      <c r="AU209" s="171" t="s">
        <v>83</v>
      </c>
      <c r="AY209" s="170" t="s">
        <v>135</v>
      </c>
      <c r="BK209" s="172">
        <f>SUM(BK210:BK212)</f>
        <v>4556.6099999999997</v>
      </c>
    </row>
    <row r="210" spans="1:65" s="2" customFormat="1" ht="24.2" customHeight="1">
      <c r="A210" s="30"/>
      <c r="B210" s="31"/>
      <c r="C210" s="173" t="s">
        <v>334</v>
      </c>
      <c r="D210" s="173" t="s">
        <v>136</v>
      </c>
      <c r="E210" s="174" t="s">
        <v>562</v>
      </c>
      <c r="F210" s="175" t="s">
        <v>563</v>
      </c>
      <c r="G210" s="176" t="s">
        <v>218</v>
      </c>
      <c r="H210" s="177">
        <v>3.51</v>
      </c>
      <c r="I210" s="178">
        <v>1298.18</v>
      </c>
      <c r="J210" s="178">
        <f>ROUND(I210*H210,2)</f>
        <v>4556.6099999999997</v>
      </c>
      <c r="K210" s="175" t="s">
        <v>140</v>
      </c>
      <c r="L210" s="35"/>
      <c r="M210" s="179" t="s">
        <v>1</v>
      </c>
      <c r="N210" s="180" t="s">
        <v>40</v>
      </c>
      <c r="O210" s="181">
        <v>1.6950000000000001</v>
      </c>
      <c r="P210" s="181">
        <f>O210*H210</f>
        <v>5.9494499999999997</v>
      </c>
      <c r="Q210" s="181">
        <v>1.8907700000000001</v>
      </c>
      <c r="R210" s="181">
        <f>Q210*H210</f>
        <v>6.6366027000000001</v>
      </c>
      <c r="S210" s="181">
        <v>0</v>
      </c>
      <c r="T210" s="18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3" t="s">
        <v>151</v>
      </c>
      <c r="AT210" s="183" t="s">
        <v>136</v>
      </c>
      <c r="AU210" s="183" t="s">
        <v>85</v>
      </c>
      <c r="AY210" s="16" t="s">
        <v>135</v>
      </c>
      <c r="BE210" s="184">
        <f>IF(N210="základní",J210,0)</f>
        <v>4556.6099999999997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83</v>
      </c>
      <c r="BK210" s="184">
        <f>ROUND(I210*H210,2)</f>
        <v>4556.6099999999997</v>
      </c>
      <c r="BL210" s="16" t="s">
        <v>151</v>
      </c>
      <c r="BM210" s="183" t="s">
        <v>564</v>
      </c>
    </row>
    <row r="211" spans="1:65" s="2" customFormat="1" ht="19.5">
      <c r="A211" s="30"/>
      <c r="B211" s="31"/>
      <c r="C211" s="32"/>
      <c r="D211" s="185" t="s">
        <v>143</v>
      </c>
      <c r="E211" s="32"/>
      <c r="F211" s="186" t="s">
        <v>565</v>
      </c>
      <c r="G211" s="32"/>
      <c r="H211" s="32"/>
      <c r="I211" s="32"/>
      <c r="J211" s="32"/>
      <c r="K211" s="32"/>
      <c r="L211" s="35"/>
      <c r="M211" s="187"/>
      <c r="N211" s="188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6" t="s">
        <v>143</v>
      </c>
      <c r="AU211" s="16" t="s">
        <v>85</v>
      </c>
    </row>
    <row r="212" spans="1:65" s="13" customFormat="1" ht="11.25">
      <c r="B212" s="201"/>
      <c r="C212" s="202"/>
      <c r="D212" s="185" t="s">
        <v>192</v>
      </c>
      <c r="E212" s="203" t="s">
        <v>1</v>
      </c>
      <c r="F212" s="204" t="s">
        <v>846</v>
      </c>
      <c r="G212" s="202"/>
      <c r="H212" s="205">
        <v>3.51</v>
      </c>
      <c r="I212" s="202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85</v>
      </c>
      <c r="AV212" s="13" t="s">
        <v>85</v>
      </c>
      <c r="AW212" s="13" t="s">
        <v>32</v>
      </c>
      <c r="AX212" s="13" t="s">
        <v>83</v>
      </c>
      <c r="AY212" s="210" t="s">
        <v>135</v>
      </c>
    </row>
    <row r="213" spans="1:65" s="11" customFormat="1" ht="22.9" customHeight="1">
      <c r="B213" s="160"/>
      <c r="C213" s="161"/>
      <c r="D213" s="162" t="s">
        <v>74</v>
      </c>
      <c r="E213" s="199" t="s">
        <v>166</v>
      </c>
      <c r="F213" s="199" t="s">
        <v>345</v>
      </c>
      <c r="G213" s="161"/>
      <c r="H213" s="161"/>
      <c r="I213" s="161"/>
      <c r="J213" s="200">
        <f>BK213</f>
        <v>354135.83999999991</v>
      </c>
      <c r="K213" s="161"/>
      <c r="L213" s="165"/>
      <c r="M213" s="166"/>
      <c r="N213" s="167"/>
      <c r="O213" s="167"/>
      <c r="P213" s="168">
        <f>SUM(P214:P294)</f>
        <v>112.78173</v>
      </c>
      <c r="Q213" s="167"/>
      <c r="R213" s="168">
        <f>SUM(R214:R294)</f>
        <v>3.0241994726999999</v>
      </c>
      <c r="S213" s="167"/>
      <c r="T213" s="169">
        <f>SUM(T214:T294)</f>
        <v>0.1</v>
      </c>
      <c r="AR213" s="170" t="s">
        <v>83</v>
      </c>
      <c r="AT213" s="171" t="s">
        <v>74</v>
      </c>
      <c r="AU213" s="171" t="s">
        <v>83</v>
      </c>
      <c r="AY213" s="170" t="s">
        <v>135</v>
      </c>
      <c r="BK213" s="172">
        <f>SUM(BK214:BK294)</f>
        <v>354135.83999999991</v>
      </c>
    </row>
    <row r="214" spans="1:65" s="2" customFormat="1" ht="24.2" customHeight="1">
      <c r="A214" s="30"/>
      <c r="B214" s="31"/>
      <c r="C214" s="173" t="s">
        <v>340</v>
      </c>
      <c r="D214" s="173" t="s">
        <v>136</v>
      </c>
      <c r="E214" s="174" t="s">
        <v>847</v>
      </c>
      <c r="F214" s="175" t="s">
        <v>848</v>
      </c>
      <c r="G214" s="176" t="s">
        <v>198</v>
      </c>
      <c r="H214" s="177">
        <v>38.729999999999997</v>
      </c>
      <c r="I214" s="178">
        <v>255.79</v>
      </c>
      <c r="J214" s="178">
        <f>ROUND(I214*H214,2)</f>
        <v>9906.75</v>
      </c>
      <c r="K214" s="175" t="s">
        <v>140</v>
      </c>
      <c r="L214" s="35"/>
      <c r="M214" s="179" t="s">
        <v>1</v>
      </c>
      <c r="N214" s="180" t="s">
        <v>40</v>
      </c>
      <c r="O214" s="181">
        <v>0.622</v>
      </c>
      <c r="P214" s="181">
        <f>O214*H214</f>
        <v>24.090059999999998</v>
      </c>
      <c r="Q214" s="181">
        <v>5.7999999999999995E-7</v>
      </c>
      <c r="R214" s="181">
        <f>Q214*H214</f>
        <v>2.2463399999999996E-5</v>
      </c>
      <c r="S214" s="181">
        <v>0</v>
      </c>
      <c r="T214" s="182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3" t="s">
        <v>151</v>
      </c>
      <c r="AT214" s="183" t="s">
        <v>136</v>
      </c>
      <c r="AU214" s="183" t="s">
        <v>85</v>
      </c>
      <c r="AY214" s="16" t="s">
        <v>135</v>
      </c>
      <c r="BE214" s="184">
        <f>IF(N214="základní",J214,0)</f>
        <v>9906.75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83</v>
      </c>
      <c r="BK214" s="184">
        <f>ROUND(I214*H214,2)</f>
        <v>9906.75</v>
      </c>
      <c r="BL214" s="16" t="s">
        <v>151</v>
      </c>
      <c r="BM214" s="183" t="s">
        <v>849</v>
      </c>
    </row>
    <row r="215" spans="1:65" s="2" customFormat="1" ht="19.5">
      <c r="A215" s="30"/>
      <c r="B215" s="31"/>
      <c r="C215" s="32"/>
      <c r="D215" s="185" t="s">
        <v>143</v>
      </c>
      <c r="E215" s="32"/>
      <c r="F215" s="186" t="s">
        <v>850</v>
      </c>
      <c r="G215" s="32"/>
      <c r="H215" s="32"/>
      <c r="I215" s="32"/>
      <c r="J215" s="32"/>
      <c r="K215" s="32"/>
      <c r="L215" s="35"/>
      <c r="M215" s="187"/>
      <c r="N215" s="188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6" t="s">
        <v>143</v>
      </c>
      <c r="AU215" s="16" t="s">
        <v>85</v>
      </c>
    </row>
    <row r="216" spans="1:65" s="13" customFormat="1" ht="11.25">
      <c r="B216" s="201"/>
      <c r="C216" s="202"/>
      <c r="D216" s="185" t="s">
        <v>192</v>
      </c>
      <c r="E216" s="203" t="s">
        <v>1</v>
      </c>
      <c r="F216" s="204" t="s">
        <v>851</v>
      </c>
      <c r="G216" s="202"/>
      <c r="H216" s="205">
        <v>38.729999999999997</v>
      </c>
      <c r="I216" s="202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85</v>
      </c>
      <c r="AV216" s="13" t="s">
        <v>85</v>
      </c>
      <c r="AW216" s="13" t="s">
        <v>32</v>
      </c>
      <c r="AX216" s="13" t="s">
        <v>83</v>
      </c>
      <c r="AY216" s="210" t="s">
        <v>135</v>
      </c>
    </row>
    <row r="217" spans="1:65" s="2" customFormat="1" ht="24.2" customHeight="1">
      <c r="A217" s="30"/>
      <c r="B217" s="31"/>
      <c r="C217" s="221" t="s">
        <v>346</v>
      </c>
      <c r="D217" s="221" t="s">
        <v>295</v>
      </c>
      <c r="E217" s="222" t="s">
        <v>852</v>
      </c>
      <c r="F217" s="223" t="s">
        <v>853</v>
      </c>
      <c r="G217" s="224" t="s">
        <v>198</v>
      </c>
      <c r="H217" s="225">
        <v>39.505000000000003</v>
      </c>
      <c r="I217" s="226">
        <v>3110</v>
      </c>
      <c r="J217" s="226">
        <f>ROUND(I217*H217,2)</f>
        <v>122860.55</v>
      </c>
      <c r="K217" s="223" t="s">
        <v>253</v>
      </c>
      <c r="L217" s="227"/>
      <c r="M217" s="228" t="s">
        <v>1</v>
      </c>
      <c r="N217" s="229" t="s">
        <v>40</v>
      </c>
      <c r="O217" s="181">
        <v>0</v>
      </c>
      <c r="P217" s="181">
        <f>O217*H217</f>
        <v>0</v>
      </c>
      <c r="Q217" s="181">
        <v>3.3500000000000002E-2</v>
      </c>
      <c r="R217" s="181">
        <f>Q217*H217</f>
        <v>1.3234175000000001</v>
      </c>
      <c r="S217" s="181">
        <v>0</v>
      </c>
      <c r="T217" s="182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3" t="s">
        <v>166</v>
      </c>
      <c r="AT217" s="183" t="s">
        <v>295</v>
      </c>
      <c r="AU217" s="183" t="s">
        <v>85</v>
      </c>
      <c r="AY217" s="16" t="s">
        <v>135</v>
      </c>
      <c r="BE217" s="184">
        <f>IF(N217="základní",J217,0)</f>
        <v>122860.55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83</v>
      </c>
      <c r="BK217" s="184">
        <f>ROUND(I217*H217,2)</f>
        <v>122860.55</v>
      </c>
      <c r="BL217" s="16" t="s">
        <v>151</v>
      </c>
      <c r="BM217" s="183" t="s">
        <v>854</v>
      </c>
    </row>
    <row r="218" spans="1:65" s="2" customFormat="1" ht="11.25">
      <c r="A218" s="30"/>
      <c r="B218" s="31"/>
      <c r="C218" s="32"/>
      <c r="D218" s="185" t="s">
        <v>143</v>
      </c>
      <c r="E218" s="32"/>
      <c r="F218" s="186" t="s">
        <v>855</v>
      </c>
      <c r="G218" s="32"/>
      <c r="H218" s="32"/>
      <c r="I218" s="32"/>
      <c r="J218" s="32"/>
      <c r="K218" s="32"/>
      <c r="L218" s="35"/>
      <c r="M218" s="187"/>
      <c r="N218" s="188"/>
      <c r="O218" s="67"/>
      <c r="P218" s="67"/>
      <c r="Q218" s="67"/>
      <c r="R218" s="67"/>
      <c r="S218" s="67"/>
      <c r="T218" s="68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6" t="s">
        <v>143</v>
      </c>
      <c r="AU218" s="16" t="s">
        <v>85</v>
      </c>
    </row>
    <row r="219" spans="1:65" s="13" customFormat="1" ht="11.25">
      <c r="B219" s="201"/>
      <c r="C219" s="202"/>
      <c r="D219" s="185" t="s">
        <v>192</v>
      </c>
      <c r="E219" s="203" t="s">
        <v>1</v>
      </c>
      <c r="F219" s="204" t="s">
        <v>856</v>
      </c>
      <c r="G219" s="202"/>
      <c r="H219" s="205">
        <v>39.505000000000003</v>
      </c>
      <c r="I219" s="202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192</v>
      </c>
      <c r="AU219" s="210" t="s">
        <v>85</v>
      </c>
      <c r="AV219" s="13" t="s">
        <v>85</v>
      </c>
      <c r="AW219" s="13" t="s">
        <v>32</v>
      </c>
      <c r="AX219" s="13" t="s">
        <v>83</v>
      </c>
      <c r="AY219" s="210" t="s">
        <v>135</v>
      </c>
    </row>
    <row r="220" spans="1:65" s="2" customFormat="1" ht="24.2" customHeight="1">
      <c r="A220" s="30"/>
      <c r="B220" s="31"/>
      <c r="C220" s="173" t="s">
        <v>352</v>
      </c>
      <c r="D220" s="173" t="s">
        <v>136</v>
      </c>
      <c r="E220" s="174" t="s">
        <v>589</v>
      </c>
      <c r="F220" s="175" t="s">
        <v>590</v>
      </c>
      <c r="G220" s="176" t="s">
        <v>349</v>
      </c>
      <c r="H220" s="177">
        <v>5</v>
      </c>
      <c r="I220" s="178">
        <v>540.91</v>
      </c>
      <c r="J220" s="178">
        <f>ROUND(I220*H220,2)</f>
        <v>2704.55</v>
      </c>
      <c r="K220" s="175" t="s">
        <v>140</v>
      </c>
      <c r="L220" s="35"/>
      <c r="M220" s="179" t="s">
        <v>1</v>
      </c>
      <c r="N220" s="180" t="s">
        <v>40</v>
      </c>
      <c r="O220" s="181">
        <v>1.5920000000000001</v>
      </c>
      <c r="P220" s="181">
        <f>O220*H220</f>
        <v>7.9600000000000009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3" t="s">
        <v>151</v>
      </c>
      <c r="AT220" s="183" t="s">
        <v>136</v>
      </c>
      <c r="AU220" s="183" t="s">
        <v>85</v>
      </c>
      <c r="AY220" s="16" t="s">
        <v>135</v>
      </c>
      <c r="BE220" s="184">
        <f>IF(N220="základní",J220,0)</f>
        <v>2704.55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83</v>
      </c>
      <c r="BK220" s="184">
        <f>ROUND(I220*H220,2)</f>
        <v>2704.55</v>
      </c>
      <c r="BL220" s="16" t="s">
        <v>151</v>
      </c>
      <c r="BM220" s="183" t="s">
        <v>591</v>
      </c>
    </row>
    <row r="221" spans="1:65" s="2" customFormat="1" ht="29.25">
      <c r="A221" s="30"/>
      <c r="B221" s="31"/>
      <c r="C221" s="32"/>
      <c r="D221" s="185" t="s">
        <v>143</v>
      </c>
      <c r="E221" s="32"/>
      <c r="F221" s="186" t="s">
        <v>592</v>
      </c>
      <c r="G221" s="32"/>
      <c r="H221" s="32"/>
      <c r="I221" s="32"/>
      <c r="J221" s="32"/>
      <c r="K221" s="32"/>
      <c r="L221" s="35"/>
      <c r="M221" s="187"/>
      <c r="N221" s="188"/>
      <c r="O221" s="67"/>
      <c r="P221" s="67"/>
      <c r="Q221" s="67"/>
      <c r="R221" s="67"/>
      <c r="S221" s="67"/>
      <c r="T221" s="68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6" t="s">
        <v>143</v>
      </c>
      <c r="AU221" s="16" t="s">
        <v>85</v>
      </c>
    </row>
    <row r="222" spans="1:65" s="13" customFormat="1" ht="11.25">
      <c r="B222" s="201"/>
      <c r="C222" s="202"/>
      <c r="D222" s="185" t="s">
        <v>192</v>
      </c>
      <c r="E222" s="203" t="s">
        <v>1</v>
      </c>
      <c r="F222" s="204" t="s">
        <v>593</v>
      </c>
      <c r="G222" s="202"/>
      <c r="H222" s="205">
        <v>5</v>
      </c>
      <c r="I222" s="202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85</v>
      </c>
      <c r="AV222" s="13" t="s">
        <v>85</v>
      </c>
      <c r="AW222" s="13" t="s">
        <v>32</v>
      </c>
      <c r="AX222" s="13" t="s">
        <v>83</v>
      </c>
      <c r="AY222" s="210" t="s">
        <v>135</v>
      </c>
    </row>
    <row r="223" spans="1:65" s="2" customFormat="1" ht="24.2" customHeight="1">
      <c r="A223" s="30"/>
      <c r="B223" s="31"/>
      <c r="C223" s="221" t="s">
        <v>357</v>
      </c>
      <c r="D223" s="221" t="s">
        <v>295</v>
      </c>
      <c r="E223" s="222" t="s">
        <v>857</v>
      </c>
      <c r="F223" s="223" t="s">
        <v>858</v>
      </c>
      <c r="G223" s="224" t="s">
        <v>349</v>
      </c>
      <c r="H223" s="225">
        <v>8</v>
      </c>
      <c r="I223" s="226">
        <v>3720</v>
      </c>
      <c r="J223" s="226">
        <f>ROUND(I223*H223,2)</f>
        <v>29760</v>
      </c>
      <c r="K223" s="223" t="s">
        <v>253</v>
      </c>
      <c r="L223" s="227"/>
      <c r="M223" s="228" t="s">
        <v>1</v>
      </c>
      <c r="N223" s="229" t="s">
        <v>40</v>
      </c>
      <c r="O223" s="181">
        <v>0</v>
      </c>
      <c r="P223" s="181">
        <f>O223*H223</f>
        <v>0</v>
      </c>
      <c r="Q223" s="181">
        <v>1.67E-2</v>
      </c>
      <c r="R223" s="181">
        <f>Q223*H223</f>
        <v>0.1336</v>
      </c>
      <c r="S223" s="181">
        <v>0</v>
      </c>
      <c r="T223" s="182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3" t="s">
        <v>166</v>
      </c>
      <c r="AT223" s="183" t="s">
        <v>295</v>
      </c>
      <c r="AU223" s="183" t="s">
        <v>85</v>
      </c>
      <c r="AY223" s="16" t="s">
        <v>135</v>
      </c>
      <c r="BE223" s="184">
        <f>IF(N223="základní",J223,0)</f>
        <v>29760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83</v>
      </c>
      <c r="BK223" s="184">
        <f>ROUND(I223*H223,2)</f>
        <v>29760</v>
      </c>
      <c r="BL223" s="16" t="s">
        <v>151</v>
      </c>
      <c r="BM223" s="183" t="s">
        <v>859</v>
      </c>
    </row>
    <row r="224" spans="1:65" s="2" customFormat="1" ht="19.5">
      <c r="A224" s="30"/>
      <c r="B224" s="31"/>
      <c r="C224" s="32"/>
      <c r="D224" s="185" t="s">
        <v>143</v>
      </c>
      <c r="E224" s="32"/>
      <c r="F224" s="186" t="s">
        <v>860</v>
      </c>
      <c r="G224" s="32"/>
      <c r="H224" s="32"/>
      <c r="I224" s="32"/>
      <c r="J224" s="32"/>
      <c r="K224" s="32"/>
      <c r="L224" s="35"/>
      <c r="M224" s="187"/>
      <c r="N224" s="188"/>
      <c r="O224" s="67"/>
      <c r="P224" s="67"/>
      <c r="Q224" s="67"/>
      <c r="R224" s="67"/>
      <c r="S224" s="67"/>
      <c r="T224" s="68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6" t="s">
        <v>143</v>
      </c>
      <c r="AU224" s="16" t="s">
        <v>85</v>
      </c>
    </row>
    <row r="225" spans="1:65" s="13" customFormat="1" ht="11.25">
      <c r="B225" s="201"/>
      <c r="C225" s="202"/>
      <c r="D225" s="185" t="s">
        <v>192</v>
      </c>
      <c r="E225" s="203" t="s">
        <v>1</v>
      </c>
      <c r="F225" s="204" t="s">
        <v>166</v>
      </c>
      <c r="G225" s="202"/>
      <c r="H225" s="205">
        <v>8</v>
      </c>
      <c r="I225" s="202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192</v>
      </c>
      <c r="AU225" s="210" t="s">
        <v>85</v>
      </c>
      <c r="AV225" s="13" t="s">
        <v>85</v>
      </c>
      <c r="AW225" s="13" t="s">
        <v>32</v>
      </c>
      <c r="AX225" s="13" t="s">
        <v>83</v>
      </c>
      <c r="AY225" s="210" t="s">
        <v>135</v>
      </c>
    </row>
    <row r="226" spans="1:65" s="2" customFormat="1" ht="16.5" customHeight="1">
      <c r="A226" s="30"/>
      <c r="B226" s="31"/>
      <c r="C226" s="221" t="s">
        <v>362</v>
      </c>
      <c r="D226" s="221" t="s">
        <v>295</v>
      </c>
      <c r="E226" s="222" t="s">
        <v>606</v>
      </c>
      <c r="F226" s="223" t="s">
        <v>861</v>
      </c>
      <c r="G226" s="224" t="s">
        <v>349</v>
      </c>
      <c r="H226" s="225">
        <v>2</v>
      </c>
      <c r="I226" s="226">
        <v>4652</v>
      </c>
      <c r="J226" s="226">
        <f>ROUND(I226*H226,2)</f>
        <v>9304</v>
      </c>
      <c r="K226" s="223" t="s">
        <v>1</v>
      </c>
      <c r="L226" s="227"/>
      <c r="M226" s="228" t="s">
        <v>1</v>
      </c>
      <c r="N226" s="229" t="s">
        <v>40</v>
      </c>
      <c r="O226" s="181">
        <v>0</v>
      </c>
      <c r="P226" s="181">
        <f>O226*H226</f>
        <v>0</v>
      </c>
      <c r="Q226" s="181">
        <v>4.0000000000000001E-3</v>
      </c>
      <c r="R226" s="181">
        <f>Q226*H226</f>
        <v>8.0000000000000002E-3</v>
      </c>
      <c r="S226" s="181">
        <v>0</v>
      </c>
      <c r="T226" s="18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3" t="s">
        <v>166</v>
      </c>
      <c r="AT226" s="183" t="s">
        <v>295</v>
      </c>
      <c r="AU226" s="183" t="s">
        <v>85</v>
      </c>
      <c r="AY226" s="16" t="s">
        <v>135</v>
      </c>
      <c r="BE226" s="184">
        <f>IF(N226="základní",J226,0)</f>
        <v>9304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83</v>
      </c>
      <c r="BK226" s="184">
        <f>ROUND(I226*H226,2)</f>
        <v>9304</v>
      </c>
      <c r="BL226" s="16" t="s">
        <v>151</v>
      </c>
      <c r="BM226" s="183" t="s">
        <v>608</v>
      </c>
    </row>
    <row r="227" spans="1:65" s="2" customFormat="1" ht="11.25">
      <c r="A227" s="30"/>
      <c r="B227" s="31"/>
      <c r="C227" s="32"/>
      <c r="D227" s="185" t="s">
        <v>143</v>
      </c>
      <c r="E227" s="32"/>
      <c r="F227" s="186" t="s">
        <v>609</v>
      </c>
      <c r="G227" s="32"/>
      <c r="H227" s="32"/>
      <c r="I227" s="32"/>
      <c r="J227" s="32"/>
      <c r="K227" s="32"/>
      <c r="L227" s="35"/>
      <c r="M227" s="187"/>
      <c r="N227" s="188"/>
      <c r="O227" s="67"/>
      <c r="P227" s="67"/>
      <c r="Q227" s="67"/>
      <c r="R227" s="67"/>
      <c r="S227" s="67"/>
      <c r="T227" s="68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6" t="s">
        <v>143</v>
      </c>
      <c r="AU227" s="16" t="s">
        <v>85</v>
      </c>
    </row>
    <row r="228" spans="1:65" s="13" customFormat="1" ht="11.25">
      <c r="B228" s="201"/>
      <c r="C228" s="202"/>
      <c r="D228" s="185" t="s">
        <v>192</v>
      </c>
      <c r="E228" s="203" t="s">
        <v>1</v>
      </c>
      <c r="F228" s="204" t="s">
        <v>85</v>
      </c>
      <c r="G228" s="202"/>
      <c r="H228" s="205">
        <v>2</v>
      </c>
      <c r="I228" s="202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85</v>
      </c>
      <c r="AV228" s="13" t="s">
        <v>85</v>
      </c>
      <c r="AW228" s="13" t="s">
        <v>32</v>
      </c>
      <c r="AX228" s="13" t="s">
        <v>83</v>
      </c>
      <c r="AY228" s="210" t="s">
        <v>135</v>
      </c>
    </row>
    <row r="229" spans="1:65" s="2" customFormat="1" ht="16.5" customHeight="1">
      <c r="A229" s="30"/>
      <c r="B229" s="31"/>
      <c r="C229" s="221" t="s">
        <v>368</v>
      </c>
      <c r="D229" s="221" t="s">
        <v>295</v>
      </c>
      <c r="E229" s="222" t="s">
        <v>610</v>
      </c>
      <c r="F229" s="223" t="s">
        <v>862</v>
      </c>
      <c r="G229" s="224" t="s">
        <v>349</v>
      </c>
      <c r="H229" s="225">
        <v>6</v>
      </c>
      <c r="I229" s="226">
        <v>4552</v>
      </c>
      <c r="J229" s="226">
        <f>ROUND(I229*H229,2)</f>
        <v>27312</v>
      </c>
      <c r="K229" s="223" t="s">
        <v>1</v>
      </c>
      <c r="L229" s="227"/>
      <c r="M229" s="228" t="s">
        <v>1</v>
      </c>
      <c r="N229" s="229" t="s">
        <v>40</v>
      </c>
      <c r="O229" s="181">
        <v>0</v>
      </c>
      <c r="P229" s="181">
        <f>O229*H229</f>
        <v>0</v>
      </c>
      <c r="Q229" s="181">
        <v>4.0000000000000001E-3</v>
      </c>
      <c r="R229" s="181">
        <f>Q229*H229</f>
        <v>2.4E-2</v>
      </c>
      <c r="S229" s="181">
        <v>0</v>
      </c>
      <c r="T229" s="182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3" t="s">
        <v>166</v>
      </c>
      <c r="AT229" s="183" t="s">
        <v>295</v>
      </c>
      <c r="AU229" s="183" t="s">
        <v>85</v>
      </c>
      <c r="AY229" s="16" t="s">
        <v>135</v>
      </c>
      <c r="BE229" s="184">
        <f>IF(N229="základní",J229,0)</f>
        <v>27312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6" t="s">
        <v>83</v>
      </c>
      <c r="BK229" s="184">
        <f>ROUND(I229*H229,2)</f>
        <v>27312</v>
      </c>
      <c r="BL229" s="16" t="s">
        <v>151</v>
      </c>
      <c r="BM229" s="183" t="s">
        <v>612</v>
      </c>
    </row>
    <row r="230" spans="1:65" s="2" customFormat="1" ht="11.25">
      <c r="A230" s="30"/>
      <c r="B230" s="31"/>
      <c r="C230" s="32"/>
      <c r="D230" s="185" t="s">
        <v>143</v>
      </c>
      <c r="E230" s="32"/>
      <c r="F230" s="186" t="s">
        <v>609</v>
      </c>
      <c r="G230" s="32"/>
      <c r="H230" s="32"/>
      <c r="I230" s="32"/>
      <c r="J230" s="32"/>
      <c r="K230" s="32"/>
      <c r="L230" s="35"/>
      <c r="M230" s="187"/>
      <c r="N230" s="188"/>
      <c r="O230" s="67"/>
      <c r="P230" s="67"/>
      <c r="Q230" s="67"/>
      <c r="R230" s="67"/>
      <c r="S230" s="67"/>
      <c r="T230" s="68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6" t="s">
        <v>143</v>
      </c>
      <c r="AU230" s="16" t="s">
        <v>85</v>
      </c>
    </row>
    <row r="231" spans="1:65" s="13" customFormat="1" ht="11.25">
      <c r="B231" s="201"/>
      <c r="C231" s="202"/>
      <c r="D231" s="185" t="s">
        <v>192</v>
      </c>
      <c r="E231" s="203" t="s">
        <v>1</v>
      </c>
      <c r="F231" s="204" t="s">
        <v>158</v>
      </c>
      <c r="G231" s="202"/>
      <c r="H231" s="205">
        <v>6</v>
      </c>
      <c r="I231" s="202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85</v>
      </c>
      <c r="AV231" s="13" t="s">
        <v>85</v>
      </c>
      <c r="AW231" s="13" t="s">
        <v>32</v>
      </c>
      <c r="AX231" s="13" t="s">
        <v>83</v>
      </c>
      <c r="AY231" s="210" t="s">
        <v>135</v>
      </c>
    </row>
    <row r="232" spans="1:65" s="2" customFormat="1" ht="16.5" customHeight="1">
      <c r="A232" s="30"/>
      <c r="B232" s="31"/>
      <c r="C232" s="221" t="s">
        <v>375</v>
      </c>
      <c r="D232" s="221" t="s">
        <v>295</v>
      </c>
      <c r="E232" s="222" t="s">
        <v>863</v>
      </c>
      <c r="F232" s="223" t="s">
        <v>864</v>
      </c>
      <c r="G232" s="224" t="s">
        <v>349</v>
      </c>
      <c r="H232" s="225">
        <v>2</v>
      </c>
      <c r="I232" s="226">
        <v>4552</v>
      </c>
      <c r="J232" s="226">
        <f>ROUND(I232*H232,2)</f>
        <v>9104</v>
      </c>
      <c r="K232" s="223" t="s">
        <v>1</v>
      </c>
      <c r="L232" s="227"/>
      <c r="M232" s="228" t="s">
        <v>1</v>
      </c>
      <c r="N232" s="229" t="s">
        <v>40</v>
      </c>
      <c r="O232" s="181">
        <v>0</v>
      </c>
      <c r="P232" s="181">
        <f>O232*H232</f>
        <v>0</v>
      </c>
      <c r="Q232" s="181">
        <v>4.0000000000000001E-3</v>
      </c>
      <c r="R232" s="181">
        <f>Q232*H232</f>
        <v>8.0000000000000002E-3</v>
      </c>
      <c r="S232" s="181">
        <v>0</v>
      </c>
      <c r="T232" s="182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83" t="s">
        <v>166</v>
      </c>
      <c r="AT232" s="183" t="s">
        <v>295</v>
      </c>
      <c r="AU232" s="183" t="s">
        <v>85</v>
      </c>
      <c r="AY232" s="16" t="s">
        <v>135</v>
      </c>
      <c r="BE232" s="184">
        <f>IF(N232="základní",J232,0)</f>
        <v>9104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6" t="s">
        <v>83</v>
      </c>
      <c r="BK232" s="184">
        <f>ROUND(I232*H232,2)</f>
        <v>9104</v>
      </c>
      <c r="BL232" s="16" t="s">
        <v>151</v>
      </c>
      <c r="BM232" s="183" t="s">
        <v>865</v>
      </c>
    </row>
    <row r="233" spans="1:65" s="2" customFormat="1" ht="11.25">
      <c r="A233" s="30"/>
      <c r="B233" s="31"/>
      <c r="C233" s="32"/>
      <c r="D233" s="185" t="s">
        <v>143</v>
      </c>
      <c r="E233" s="32"/>
      <c r="F233" s="186" t="s">
        <v>609</v>
      </c>
      <c r="G233" s="32"/>
      <c r="H233" s="32"/>
      <c r="I233" s="32"/>
      <c r="J233" s="32"/>
      <c r="K233" s="32"/>
      <c r="L233" s="35"/>
      <c r="M233" s="187"/>
      <c r="N233" s="188"/>
      <c r="O233" s="67"/>
      <c r="P233" s="67"/>
      <c r="Q233" s="67"/>
      <c r="R233" s="67"/>
      <c r="S233" s="67"/>
      <c r="T233" s="68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6" t="s">
        <v>143</v>
      </c>
      <c r="AU233" s="16" t="s">
        <v>85</v>
      </c>
    </row>
    <row r="234" spans="1:65" s="13" customFormat="1" ht="11.25">
      <c r="B234" s="201"/>
      <c r="C234" s="202"/>
      <c r="D234" s="185" t="s">
        <v>192</v>
      </c>
      <c r="E234" s="203" t="s">
        <v>1</v>
      </c>
      <c r="F234" s="204" t="s">
        <v>85</v>
      </c>
      <c r="G234" s="202"/>
      <c r="H234" s="205">
        <v>2</v>
      </c>
      <c r="I234" s="202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192</v>
      </c>
      <c r="AU234" s="210" t="s">
        <v>85</v>
      </c>
      <c r="AV234" s="13" t="s">
        <v>85</v>
      </c>
      <c r="AW234" s="13" t="s">
        <v>32</v>
      </c>
      <c r="AX234" s="13" t="s">
        <v>83</v>
      </c>
      <c r="AY234" s="210" t="s">
        <v>135</v>
      </c>
    </row>
    <row r="235" spans="1:65" s="2" customFormat="1" ht="24.2" customHeight="1">
      <c r="A235" s="30"/>
      <c r="B235" s="31"/>
      <c r="C235" s="173" t="s">
        <v>381</v>
      </c>
      <c r="D235" s="173" t="s">
        <v>136</v>
      </c>
      <c r="E235" s="174" t="s">
        <v>613</v>
      </c>
      <c r="F235" s="175" t="s">
        <v>614</v>
      </c>
      <c r="G235" s="176" t="s">
        <v>349</v>
      </c>
      <c r="H235" s="177">
        <v>1</v>
      </c>
      <c r="I235" s="178">
        <v>1490.27</v>
      </c>
      <c r="J235" s="178">
        <f>ROUND(I235*H235,2)</f>
        <v>1490.27</v>
      </c>
      <c r="K235" s="175" t="s">
        <v>140</v>
      </c>
      <c r="L235" s="35"/>
      <c r="M235" s="179" t="s">
        <v>1</v>
      </c>
      <c r="N235" s="180" t="s">
        <v>40</v>
      </c>
      <c r="O235" s="181">
        <v>1.391</v>
      </c>
      <c r="P235" s="181">
        <f>O235*H235</f>
        <v>1.391</v>
      </c>
      <c r="Q235" s="181">
        <v>3.7984999999999998E-3</v>
      </c>
      <c r="R235" s="181">
        <f>Q235*H235</f>
        <v>3.7984999999999998E-3</v>
      </c>
      <c r="S235" s="181">
        <v>0</v>
      </c>
      <c r="T235" s="18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3" t="s">
        <v>151</v>
      </c>
      <c r="AT235" s="183" t="s">
        <v>136</v>
      </c>
      <c r="AU235" s="183" t="s">
        <v>85</v>
      </c>
      <c r="AY235" s="16" t="s">
        <v>135</v>
      </c>
      <c r="BE235" s="184">
        <f>IF(N235="základní",J235,0)</f>
        <v>1490.27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83</v>
      </c>
      <c r="BK235" s="184">
        <f>ROUND(I235*H235,2)</f>
        <v>1490.27</v>
      </c>
      <c r="BL235" s="16" t="s">
        <v>151</v>
      </c>
      <c r="BM235" s="183" t="s">
        <v>615</v>
      </c>
    </row>
    <row r="236" spans="1:65" s="2" customFormat="1" ht="29.25">
      <c r="A236" s="30"/>
      <c r="B236" s="31"/>
      <c r="C236" s="32"/>
      <c r="D236" s="185" t="s">
        <v>143</v>
      </c>
      <c r="E236" s="32"/>
      <c r="F236" s="186" t="s">
        <v>616</v>
      </c>
      <c r="G236" s="32"/>
      <c r="H236" s="32"/>
      <c r="I236" s="32"/>
      <c r="J236" s="32"/>
      <c r="K236" s="32"/>
      <c r="L236" s="35"/>
      <c r="M236" s="187"/>
      <c r="N236" s="188"/>
      <c r="O236" s="67"/>
      <c r="P236" s="67"/>
      <c r="Q236" s="67"/>
      <c r="R236" s="67"/>
      <c r="S236" s="67"/>
      <c r="T236" s="68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6" t="s">
        <v>143</v>
      </c>
      <c r="AU236" s="16" t="s">
        <v>85</v>
      </c>
    </row>
    <row r="237" spans="1:65" s="13" customFormat="1" ht="11.25">
      <c r="B237" s="201"/>
      <c r="C237" s="202"/>
      <c r="D237" s="185" t="s">
        <v>192</v>
      </c>
      <c r="E237" s="203" t="s">
        <v>1</v>
      </c>
      <c r="F237" s="204" t="s">
        <v>83</v>
      </c>
      <c r="G237" s="202"/>
      <c r="H237" s="205">
        <v>1</v>
      </c>
      <c r="I237" s="202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85</v>
      </c>
      <c r="AV237" s="13" t="s">
        <v>85</v>
      </c>
      <c r="AW237" s="13" t="s">
        <v>32</v>
      </c>
      <c r="AX237" s="13" t="s">
        <v>83</v>
      </c>
      <c r="AY237" s="210" t="s">
        <v>135</v>
      </c>
    </row>
    <row r="238" spans="1:65" s="2" customFormat="1" ht="37.9" customHeight="1">
      <c r="A238" s="30"/>
      <c r="B238" s="31"/>
      <c r="C238" s="221" t="s">
        <v>387</v>
      </c>
      <c r="D238" s="221" t="s">
        <v>295</v>
      </c>
      <c r="E238" s="222" t="s">
        <v>866</v>
      </c>
      <c r="F238" s="223" t="s">
        <v>867</v>
      </c>
      <c r="G238" s="224" t="s">
        <v>349</v>
      </c>
      <c r="H238" s="225">
        <v>1</v>
      </c>
      <c r="I238" s="226">
        <v>6370</v>
      </c>
      <c r="J238" s="226">
        <f>ROUND(I238*H238,2)</f>
        <v>6370</v>
      </c>
      <c r="K238" s="223" t="s">
        <v>253</v>
      </c>
      <c r="L238" s="227"/>
      <c r="M238" s="228" t="s">
        <v>1</v>
      </c>
      <c r="N238" s="229" t="s">
        <v>40</v>
      </c>
      <c r="O238" s="181">
        <v>0</v>
      </c>
      <c r="P238" s="181">
        <f>O238*H238</f>
        <v>0</v>
      </c>
      <c r="Q238" s="181">
        <v>2.9899999999999999E-2</v>
      </c>
      <c r="R238" s="181">
        <f>Q238*H238</f>
        <v>2.9899999999999999E-2</v>
      </c>
      <c r="S238" s="181">
        <v>0</v>
      </c>
      <c r="T238" s="182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3" t="s">
        <v>166</v>
      </c>
      <c r="AT238" s="183" t="s">
        <v>295</v>
      </c>
      <c r="AU238" s="183" t="s">
        <v>85</v>
      </c>
      <c r="AY238" s="16" t="s">
        <v>135</v>
      </c>
      <c r="BE238" s="184">
        <f>IF(N238="základní",J238,0)</f>
        <v>6370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83</v>
      </c>
      <c r="BK238" s="184">
        <f>ROUND(I238*H238,2)</f>
        <v>6370</v>
      </c>
      <c r="BL238" s="16" t="s">
        <v>151</v>
      </c>
      <c r="BM238" s="183" t="s">
        <v>868</v>
      </c>
    </row>
    <row r="239" spans="1:65" s="2" customFormat="1" ht="19.5">
      <c r="A239" s="30"/>
      <c r="B239" s="31"/>
      <c r="C239" s="32"/>
      <c r="D239" s="185" t="s">
        <v>143</v>
      </c>
      <c r="E239" s="32"/>
      <c r="F239" s="186" t="s">
        <v>867</v>
      </c>
      <c r="G239" s="32"/>
      <c r="H239" s="32"/>
      <c r="I239" s="32"/>
      <c r="J239" s="32"/>
      <c r="K239" s="32"/>
      <c r="L239" s="35"/>
      <c r="M239" s="187"/>
      <c r="N239" s="188"/>
      <c r="O239" s="67"/>
      <c r="P239" s="67"/>
      <c r="Q239" s="67"/>
      <c r="R239" s="67"/>
      <c r="S239" s="67"/>
      <c r="T239" s="68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6" t="s">
        <v>143</v>
      </c>
      <c r="AU239" s="16" t="s">
        <v>85</v>
      </c>
    </row>
    <row r="240" spans="1:65" s="13" customFormat="1" ht="11.25">
      <c r="B240" s="201"/>
      <c r="C240" s="202"/>
      <c r="D240" s="185" t="s">
        <v>192</v>
      </c>
      <c r="E240" s="203" t="s">
        <v>1</v>
      </c>
      <c r="F240" s="204" t="s">
        <v>83</v>
      </c>
      <c r="G240" s="202"/>
      <c r="H240" s="205">
        <v>1</v>
      </c>
      <c r="I240" s="202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85</v>
      </c>
      <c r="AV240" s="13" t="s">
        <v>85</v>
      </c>
      <c r="AW240" s="13" t="s">
        <v>32</v>
      </c>
      <c r="AX240" s="13" t="s">
        <v>83</v>
      </c>
      <c r="AY240" s="210" t="s">
        <v>135</v>
      </c>
    </row>
    <row r="241" spans="1:65" s="2" customFormat="1" ht="24.2" customHeight="1">
      <c r="A241" s="30"/>
      <c r="B241" s="31"/>
      <c r="C241" s="173" t="s">
        <v>393</v>
      </c>
      <c r="D241" s="173" t="s">
        <v>136</v>
      </c>
      <c r="E241" s="174" t="s">
        <v>869</v>
      </c>
      <c r="F241" s="175" t="s">
        <v>870</v>
      </c>
      <c r="G241" s="176" t="s">
        <v>349</v>
      </c>
      <c r="H241" s="177">
        <v>1</v>
      </c>
      <c r="I241" s="178">
        <v>1668.36</v>
      </c>
      <c r="J241" s="178">
        <f>ROUND(I241*H241,2)</f>
        <v>1668.36</v>
      </c>
      <c r="K241" s="175" t="s">
        <v>140</v>
      </c>
      <c r="L241" s="35"/>
      <c r="M241" s="179" t="s">
        <v>1</v>
      </c>
      <c r="N241" s="180" t="s">
        <v>40</v>
      </c>
      <c r="O241" s="181">
        <v>1.4350000000000001</v>
      </c>
      <c r="P241" s="181">
        <f>O241*H241</f>
        <v>1.4350000000000001</v>
      </c>
      <c r="Q241" s="181">
        <v>4.4971000000000004E-3</v>
      </c>
      <c r="R241" s="181">
        <f>Q241*H241</f>
        <v>4.4971000000000004E-3</v>
      </c>
      <c r="S241" s="181">
        <v>0</v>
      </c>
      <c r="T241" s="182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83" t="s">
        <v>151</v>
      </c>
      <c r="AT241" s="183" t="s">
        <v>136</v>
      </c>
      <c r="AU241" s="183" t="s">
        <v>85</v>
      </c>
      <c r="AY241" s="16" t="s">
        <v>135</v>
      </c>
      <c r="BE241" s="184">
        <f>IF(N241="základní",J241,0)</f>
        <v>1668.36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6" t="s">
        <v>83</v>
      </c>
      <c r="BK241" s="184">
        <f>ROUND(I241*H241,2)</f>
        <v>1668.36</v>
      </c>
      <c r="BL241" s="16" t="s">
        <v>151</v>
      </c>
      <c r="BM241" s="183" t="s">
        <v>871</v>
      </c>
    </row>
    <row r="242" spans="1:65" s="2" customFormat="1" ht="29.25">
      <c r="A242" s="30"/>
      <c r="B242" s="31"/>
      <c r="C242" s="32"/>
      <c r="D242" s="185" t="s">
        <v>143</v>
      </c>
      <c r="E242" s="32"/>
      <c r="F242" s="186" t="s">
        <v>872</v>
      </c>
      <c r="G242" s="32"/>
      <c r="H242" s="32"/>
      <c r="I242" s="32"/>
      <c r="J242" s="32"/>
      <c r="K242" s="32"/>
      <c r="L242" s="35"/>
      <c r="M242" s="187"/>
      <c r="N242" s="188"/>
      <c r="O242" s="67"/>
      <c r="P242" s="67"/>
      <c r="Q242" s="67"/>
      <c r="R242" s="67"/>
      <c r="S242" s="67"/>
      <c r="T242" s="68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6" t="s">
        <v>143</v>
      </c>
      <c r="AU242" s="16" t="s">
        <v>85</v>
      </c>
    </row>
    <row r="243" spans="1:65" s="13" customFormat="1" ht="11.25">
      <c r="B243" s="201"/>
      <c r="C243" s="202"/>
      <c r="D243" s="185" t="s">
        <v>192</v>
      </c>
      <c r="E243" s="203" t="s">
        <v>1</v>
      </c>
      <c r="F243" s="204" t="s">
        <v>83</v>
      </c>
      <c r="G243" s="202"/>
      <c r="H243" s="205">
        <v>1</v>
      </c>
      <c r="I243" s="202"/>
      <c r="J243" s="202"/>
      <c r="K243" s="202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192</v>
      </c>
      <c r="AU243" s="210" t="s">
        <v>85</v>
      </c>
      <c r="AV243" s="13" t="s">
        <v>85</v>
      </c>
      <c r="AW243" s="13" t="s">
        <v>32</v>
      </c>
      <c r="AX243" s="13" t="s">
        <v>83</v>
      </c>
      <c r="AY243" s="210" t="s">
        <v>135</v>
      </c>
    </row>
    <row r="244" spans="1:65" s="2" customFormat="1" ht="37.9" customHeight="1">
      <c r="A244" s="30"/>
      <c r="B244" s="31"/>
      <c r="C244" s="221" t="s">
        <v>399</v>
      </c>
      <c r="D244" s="221" t="s">
        <v>295</v>
      </c>
      <c r="E244" s="222" t="s">
        <v>873</v>
      </c>
      <c r="F244" s="223" t="s">
        <v>874</v>
      </c>
      <c r="G244" s="224" t="s">
        <v>349</v>
      </c>
      <c r="H244" s="225">
        <v>1</v>
      </c>
      <c r="I244" s="226">
        <v>9970</v>
      </c>
      <c r="J244" s="226">
        <f>ROUND(I244*H244,2)</f>
        <v>9970</v>
      </c>
      <c r="K244" s="223" t="s">
        <v>253</v>
      </c>
      <c r="L244" s="227"/>
      <c r="M244" s="228" t="s">
        <v>1</v>
      </c>
      <c r="N244" s="229" t="s">
        <v>40</v>
      </c>
      <c r="O244" s="181">
        <v>0</v>
      </c>
      <c r="P244" s="181">
        <f>O244*H244</f>
        <v>0</v>
      </c>
      <c r="Q244" s="181">
        <v>4.65E-2</v>
      </c>
      <c r="R244" s="181">
        <f>Q244*H244</f>
        <v>4.65E-2</v>
      </c>
      <c r="S244" s="181">
        <v>0</v>
      </c>
      <c r="T244" s="182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83" t="s">
        <v>166</v>
      </c>
      <c r="AT244" s="183" t="s">
        <v>295</v>
      </c>
      <c r="AU244" s="183" t="s">
        <v>85</v>
      </c>
      <c r="AY244" s="16" t="s">
        <v>135</v>
      </c>
      <c r="BE244" s="184">
        <f>IF(N244="základní",J244,0)</f>
        <v>9970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6" t="s">
        <v>83</v>
      </c>
      <c r="BK244" s="184">
        <f>ROUND(I244*H244,2)</f>
        <v>9970</v>
      </c>
      <c r="BL244" s="16" t="s">
        <v>151</v>
      </c>
      <c r="BM244" s="183" t="s">
        <v>875</v>
      </c>
    </row>
    <row r="245" spans="1:65" s="2" customFormat="1" ht="19.5">
      <c r="A245" s="30"/>
      <c r="B245" s="31"/>
      <c r="C245" s="32"/>
      <c r="D245" s="185" t="s">
        <v>143</v>
      </c>
      <c r="E245" s="32"/>
      <c r="F245" s="186" t="s">
        <v>874</v>
      </c>
      <c r="G245" s="32"/>
      <c r="H245" s="32"/>
      <c r="I245" s="32"/>
      <c r="J245" s="32"/>
      <c r="K245" s="32"/>
      <c r="L245" s="35"/>
      <c r="M245" s="187"/>
      <c r="N245" s="188"/>
      <c r="O245" s="67"/>
      <c r="P245" s="67"/>
      <c r="Q245" s="67"/>
      <c r="R245" s="67"/>
      <c r="S245" s="67"/>
      <c r="T245" s="68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6" t="s">
        <v>143</v>
      </c>
      <c r="AU245" s="16" t="s">
        <v>85</v>
      </c>
    </row>
    <row r="246" spans="1:65" s="13" customFormat="1" ht="11.25">
      <c r="B246" s="201"/>
      <c r="C246" s="202"/>
      <c r="D246" s="185" t="s">
        <v>192</v>
      </c>
      <c r="E246" s="203" t="s">
        <v>1</v>
      </c>
      <c r="F246" s="204" t="s">
        <v>83</v>
      </c>
      <c r="G246" s="202"/>
      <c r="H246" s="205">
        <v>1</v>
      </c>
      <c r="I246" s="202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192</v>
      </c>
      <c r="AU246" s="210" t="s">
        <v>85</v>
      </c>
      <c r="AV246" s="13" t="s">
        <v>85</v>
      </c>
      <c r="AW246" s="13" t="s">
        <v>32</v>
      </c>
      <c r="AX246" s="13" t="s">
        <v>83</v>
      </c>
      <c r="AY246" s="210" t="s">
        <v>135</v>
      </c>
    </row>
    <row r="247" spans="1:65" s="2" customFormat="1" ht="21.75" customHeight="1">
      <c r="A247" s="30"/>
      <c r="B247" s="31"/>
      <c r="C247" s="173" t="s">
        <v>404</v>
      </c>
      <c r="D247" s="173" t="s">
        <v>136</v>
      </c>
      <c r="E247" s="174" t="s">
        <v>802</v>
      </c>
      <c r="F247" s="175" t="s">
        <v>803</v>
      </c>
      <c r="G247" s="176" t="s">
        <v>349</v>
      </c>
      <c r="H247" s="177">
        <v>4</v>
      </c>
      <c r="I247" s="178">
        <v>1383.03</v>
      </c>
      <c r="J247" s="178">
        <f>ROUND(I247*H247,2)</f>
        <v>5532.12</v>
      </c>
      <c r="K247" s="175" t="s">
        <v>140</v>
      </c>
      <c r="L247" s="35"/>
      <c r="M247" s="179" t="s">
        <v>1</v>
      </c>
      <c r="N247" s="180" t="s">
        <v>40</v>
      </c>
      <c r="O247" s="181">
        <v>2.1280000000000001</v>
      </c>
      <c r="P247" s="181">
        <f>O247*H247</f>
        <v>8.5120000000000005</v>
      </c>
      <c r="Q247" s="181">
        <v>2.95744E-3</v>
      </c>
      <c r="R247" s="181">
        <f>Q247*H247</f>
        <v>1.182976E-2</v>
      </c>
      <c r="S247" s="181">
        <v>0</v>
      </c>
      <c r="T247" s="182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83" t="s">
        <v>151</v>
      </c>
      <c r="AT247" s="183" t="s">
        <v>136</v>
      </c>
      <c r="AU247" s="183" t="s">
        <v>85</v>
      </c>
      <c r="AY247" s="16" t="s">
        <v>135</v>
      </c>
      <c r="BE247" s="184">
        <f>IF(N247="základní",J247,0)</f>
        <v>5532.12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6" t="s">
        <v>83</v>
      </c>
      <c r="BK247" s="184">
        <f>ROUND(I247*H247,2)</f>
        <v>5532.12</v>
      </c>
      <c r="BL247" s="16" t="s">
        <v>151</v>
      </c>
      <c r="BM247" s="183" t="s">
        <v>876</v>
      </c>
    </row>
    <row r="248" spans="1:65" s="2" customFormat="1" ht="29.25">
      <c r="A248" s="30"/>
      <c r="B248" s="31"/>
      <c r="C248" s="32"/>
      <c r="D248" s="185" t="s">
        <v>143</v>
      </c>
      <c r="E248" s="32"/>
      <c r="F248" s="186" t="s">
        <v>805</v>
      </c>
      <c r="G248" s="32"/>
      <c r="H248" s="32"/>
      <c r="I248" s="32"/>
      <c r="J248" s="32"/>
      <c r="K248" s="32"/>
      <c r="L248" s="35"/>
      <c r="M248" s="187"/>
      <c r="N248" s="188"/>
      <c r="O248" s="67"/>
      <c r="P248" s="67"/>
      <c r="Q248" s="67"/>
      <c r="R248" s="67"/>
      <c r="S248" s="67"/>
      <c r="T248" s="68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6" t="s">
        <v>143</v>
      </c>
      <c r="AU248" s="16" t="s">
        <v>85</v>
      </c>
    </row>
    <row r="249" spans="1:65" s="13" customFormat="1" ht="11.25">
      <c r="B249" s="201"/>
      <c r="C249" s="202"/>
      <c r="D249" s="185" t="s">
        <v>192</v>
      </c>
      <c r="E249" s="203" t="s">
        <v>1</v>
      </c>
      <c r="F249" s="204" t="s">
        <v>151</v>
      </c>
      <c r="G249" s="202"/>
      <c r="H249" s="205">
        <v>4</v>
      </c>
      <c r="I249" s="202"/>
      <c r="J249" s="202"/>
      <c r="K249" s="202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192</v>
      </c>
      <c r="AU249" s="210" t="s">
        <v>85</v>
      </c>
      <c r="AV249" s="13" t="s">
        <v>85</v>
      </c>
      <c r="AW249" s="13" t="s">
        <v>32</v>
      </c>
      <c r="AX249" s="13" t="s">
        <v>83</v>
      </c>
      <c r="AY249" s="210" t="s">
        <v>135</v>
      </c>
    </row>
    <row r="250" spans="1:65" s="2" customFormat="1" ht="24.2" customHeight="1">
      <c r="A250" s="30"/>
      <c r="B250" s="31"/>
      <c r="C250" s="221" t="s">
        <v>410</v>
      </c>
      <c r="D250" s="221" t="s">
        <v>295</v>
      </c>
      <c r="E250" s="222" t="s">
        <v>806</v>
      </c>
      <c r="F250" s="223" t="s">
        <v>807</v>
      </c>
      <c r="G250" s="224" t="s">
        <v>349</v>
      </c>
      <c r="H250" s="225">
        <v>4</v>
      </c>
      <c r="I250" s="226">
        <v>10500</v>
      </c>
      <c r="J250" s="226">
        <f>ROUND(I250*H250,2)</f>
        <v>42000</v>
      </c>
      <c r="K250" s="223" t="s">
        <v>253</v>
      </c>
      <c r="L250" s="227"/>
      <c r="M250" s="228" t="s">
        <v>1</v>
      </c>
      <c r="N250" s="229" t="s">
        <v>40</v>
      </c>
      <c r="O250" s="181">
        <v>0</v>
      </c>
      <c r="P250" s="181">
        <f>O250*H250</f>
        <v>0</v>
      </c>
      <c r="Q250" s="181">
        <v>4.5999999999999999E-2</v>
      </c>
      <c r="R250" s="181">
        <f>Q250*H250</f>
        <v>0.184</v>
      </c>
      <c r="S250" s="181">
        <v>0</v>
      </c>
      <c r="T250" s="182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83" t="s">
        <v>166</v>
      </c>
      <c r="AT250" s="183" t="s">
        <v>295</v>
      </c>
      <c r="AU250" s="183" t="s">
        <v>85</v>
      </c>
      <c r="AY250" s="16" t="s">
        <v>135</v>
      </c>
      <c r="BE250" s="184">
        <f>IF(N250="základní",J250,0)</f>
        <v>42000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6" t="s">
        <v>83</v>
      </c>
      <c r="BK250" s="184">
        <f>ROUND(I250*H250,2)</f>
        <v>42000</v>
      </c>
      <c r="BL250" s="16" t="s">
        <v>151</v>
      </c>
      <c r="BM250" s="183" t="s">
        <v>877</v>
      </c>
    </row>
    <row r="251" spans="1:65" s="2" customFormat="1" ht="19.5">
      <c r="A251" s="30"/>
      <c r="B251" s="31"/>
      <c r="C251" s="32"/>
      <c r="D251" s="185" t="s">
        <v>143</v>
      </c>
      <c r="E251" s="32"/>
      <c r="F251" s="186" t="s">
        <v>809</v>
      </c>
      <c r="G251" s="32"/>
      <c r="H251" s="32"/>
      <c r="I251" s="32"/>
      <c r="J251" s="32"/>
      <c r="K251" s="32"/>
      <c r="L251" s="35"/>
      <c r="M251" s="187"/>
      <c r="N251" s="188"/>
      <c r="O251" s="67"/>
      <c r="P251" s="67"/>
      <c r="Q251" s="67"/>
      <c r="R251" s="67"/>
      <c r="S251" s="67"/>
      <c r="T251" s="68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6" t="s">
        <v>143</v>
      </c>
      <c r="AU251" s="16" t="s">
        <v>85</v>
      </c>
    </row>
    <row r="252" spans="1:65" s="13" customFormat="1" ht="11.25">
      <c r="B252" s="201"/>
      <c r="C252" s="202"/>
      <c r="D252" s="185" t="s">
        <v>192</v>
      </c>
      <c r="E252" s="203" t="s">
        <v>1</v>
      </c>
      <c r="F252" s="204" t="s">
        <v>151</v>
      </c>
      <c r="G252" s="202"/>
      <c r="H252" s="205">
        <v>4</v>
      </c>
      <c r="I252" s="202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85</v>
      </c>
      <c r="AV252" s="13" t="s">
        <v>85</v>
      </c>
      <c r="AW252" s="13" t="s">
        <v>32</v>
      </c>
      <c r="AX252" s="13" t="s">
        <v>83</v>
      </c>
      <c r="AY252" s="210" t="s">
        <v>135</v>
      </c>
    </row>
    <row r="253" spans="1:65" s="2" customFormat="1" ht="21.75" customHeight="1">
      <c r="A253" s="30"/>
      <c r="B253" s="31"/>
      <c r="C253" s="173" t="s">
        <v>418</v>
      </c>
      <c r="D253" s="173" t="s">
        <v>136</v>
      </c>
      <c r="E253" s="174" t="s">
        <v>878</v>
      </c>
      <c r="F253" s="175" t="s">
        <v>879</v>
      </c>
      <c r="G253" s="176" t="s">
        <v>349</v>
      </c>
      <c r="H253" s="177">
        <v>2</v>
      </c>
      <c r="I253" s="178">
        <v>1885.12</v>
      </c>
      <c r="J253" s="178">
        <f>ROUND(I253*H253,2)</f>
        <v>3770.24</v>
      </c>
      <c r="K253" s="175" t="s">
        <v>140</v>
      </c>
      <c r="L253" s="35"/>
      <c r="M253" s="179" t="s">
        <v>1</v>
      </c>
      <c r="N253" s="180" t="s">
        <v>40</v>
      </c>
      <c r="O253" s="181">
        <v>2.7160000000000002</v>
      </c>
      <c r="P253" s="181">
        <f>O253*H253</f>
        <v>5.4320000000000004</v>
      </c>
      <c r="Q253" s="181">
        <v>3.0074400000000001E-3</v>
      </c>
      <c r="R253" s="181">
        <f>Q253*H253</f>
        <v>6.0148800000000002E-3</v>
      </c>
      <c r="S253" s="181">
        <v>0</v>
      </c>
      <c r="T253" s="182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83" t="s">
        <v>151</v>
      </c>
      <c r="AT253" s="183" t="s">
        <v>136</v>
      </c>
      <c r="AU253" s="183" t="s">
        <v>85</v>
      </c>
      <c r="AY253" s="16" t="s">
        <v>135</v>
      </c>
      <c r="BE253" s="184">
        <f>IF(N253="základní",J253,0)</f>
        <v>3770.24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6" t="s">
        <v>83</v>
      </c>
      <c r="BK253" s="184">
        <f>ROUND(I253*H253,2)</f>
        <v>3770.24</v>
      </c>
      <c r="BL253" s="16" t="s">
        <v>151</v>
      </c>
      <c r="BM253" s="183" t="s">
        <v>880</v>
      </c>
    </row>
    <row r="254" spans="1:65" s="2" customFormat="1" ht="29.25">
      <c r="A254" s="30"/>
      <c r="B254" s="31"/>
      <c r="C254" s="32"/>
      <c r="D254" s="185" t="s">
        <v>143</v>
      </c>
      <c r="E254" s="32"/>
      <c r="F254" s="186" t="s">
        <v>881</v>
      </c>
      <c r="G254" s="32"/>
      <c r="H254" s="32"/>
      <c r="I254" s="32"/>
      <c r="J254" s="32"/>
      <c r="K254" s="32"/>
      <c r="L254" s="35"/>
      <c r="M254" s="187"/>
      <c r="N254" s="188"/>
      <c r="O254" s="67"/>
      <c r="P254" s="67"/>
      <c r="Q254" s="67"/>
      <c r="R254" s="67"/>
      <c r="S254" s="67"/>
      <c r="T254" s="68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6" t="s">
        <v>143</v>
      </c>
      <c r="AU254" s="16" t="s">
        <v>85</v>
      </c>
    </row>
    <row r="255" spans="1:65" s="13" customFormat="1" ht="11.25">
      <c r="B255" s="201"/>
      <c r="C255" s="202"/>
      <c r="D255" s="185" t="s">
        <v>192</v>
      </c>
      <c r="E255" s="203" t="s">
        <v>1</v>
      </c>
      <c r="F255" s="204" t="s">
        <v>85</v>
      </c>
      <c r="G255" s="202"/>
      <c r="H255" s="205">
        <v>2</v>
      </c>
      <c r="I255" s="202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192</v>
      </c>
      <c r="AU255" s="210" t="s">
        <v>85</v>
      </c>
      <c r="AV255" s="13" t="s">
        <v>85</v>
      </c>
      <c r="AW255" s="13" t="s">
        <v>32</v>
      </c>
      <c r="AX255" s="13" t="s">
        <v>83</v>
      </c>
      <c r="AY255" s="210" t="s">
        <v>135</v>
      </c>
    </row>
    <row r="256" spans="1:65" s="2" customFormat="1" ht="24.2" customHeight="1">
      <c r="A256" s="30"/>
      <c r="B256" s="31"/>
      <c r="C256" s="221" t="s">
        <v>424</v>
      </c>
      <c r="D256" s="221" t="s">
        <v>295</v>
      </c>
      <c r="E256" s="222" t="s">
        <v>882</v>
      </c>
      <c r="F256" s="223" t="s">
        <v>883</v>
      </c>
      <c r="G256" s="224" t="s">
        <v>349</v>
      </c>
      <c r="H256" s="225">
        <v>2</v>
      </c>
      <c r="I256" s="226">
        <v>15800</v>
      </c>
      <c r="J256" s="226">
        <f>ROUND(I256*H256,2)</f>
        <v>31600</v>
      </c>
      <c r="K256" s="223" t="s">
        <v>253</v>
      </c>
      <c r="L256" s="227"/>
      <c r="M256" s="228" t="s">
        <v>1</v>
      </c>
      <c r="N256" s="229" t="s">
        <v>40</v>
      </c>
      <c r="O256" s="181">
        <v>0</v>
      </c>
      <c r="P256" s="181">
        <f>O256*H256</f>
        <v>0</v>
      </c>
      <c r="Q256" s="181">
        <v>6.5000000000000002E-2</v>
      </c>
      <c r="R256" s="181">
        <f>Q256*H256</f>
        <v>0.13</v>
      </c>
      <c r="S256" s="181">
        <v>0</v>
      </c>
      <c r="T256" s="182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83" t="s">
        <v>166</v>
      </c>
      <c r="AT256" s="183" t="s">
        <v>295</v>
      </c>
      <c r="AU256" s="183" t="s">
        <v>85</v>
      </c>
      <c r="AY256" s="16" t="s">
        <v>135</v>
      </c>
      <c r="BE256" s="184">
        <f>IF(N256="základní",J256,0)</f>
        <v>31600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6" t="s">
        <v>83</v>
      </c>
      <c r="BK256" s="184">
        <f>ROUND(I256*H256,2)</f>
        <v>31600</v>
      </c>
      <c r="BL256" s="16" t="s">
        <v>151</v>
      </c>
      <c r="BM256" s="183" t="s">
        <v>884</v>
      </c>
    </row>
    <row r="257" spans="1:65" s="2" customFormat="1" ht="19.5">
      <c r="A257" s="30"/>
      <c r="B257" s="31"/>
      <c r="C257" s="32"/>
      <c r="D257" s="185" t="s">
        <v>143</v>
      </c>
      <c r="E257" s="32"/>
      <c r="F257" s="186" t="s">
        <v>885</v>
      </c>
      <c r="G257" s="32"/>
      <c r="H257" s="32"/>
      <c r="I257" s="32"/>
      <c r="J257" s="32"/>
      <c r="K257" s="32"/>
      <c r="L257" s="35"/>
      <c r="M257" s="187"/>
      <c r="N257" s="188"/>
      <c r="O257" s="67"/>
      <c r="P257" s="67"/>
      <c r="Q257" s="67"/>
      <c r="R257" s="67"/>
      <c r="S257" s="67"/>
      <c r="T257" s="68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T257" s="16" t="s">
        <v>143</v>
      </c>
      <c r="AU257" s="16" t="s">
        <v>85</v>
      </c>
    </row>
    <row r="258" spans="1:65" s="13" customFormat="1" ht="11.25">
      <c r="B258" s="201"/>
      <c r="C258" s="202"/>
      <c r="D258" s="185" t="s">
        <v>192</v>
      </c>
      <c r="E258" s="203" t="s">
        <v>1</v>
      </c>
      <c r="F258" s="204" t="s">
        <v>85</v>
      </c>
      <c r="G258" s="202"/>
      <c r="H258" s="205">
        <v>2</v>
      </c>
      <c r="I258" s="202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192</v>
      </c>
      <c r="AU258" s="210" t="s">
        <v>85</v>
      </c>
      <c r="AV258" s="13" t="s">
        <v>85</v>
      </c>
      <c r="AW258" s="13" t="s">
        <v>32</v>
      </c>
      <c r="AX258" s="13" t="s">
        <v>83</v>
      </c>
      <c r="AY258" s="210" t="s">
        <v>135</v>
      </c>
    </row>
    <row r="259" spans="1:65" s="2" customFormat="1" ht="21.75" customHeight="1">
      <c r="A259" s="30"/>
      <c r="B259" s="31"/>
      <c r="C259" s="173" t="s">
        <v>430</v>
      </c>
      <c r="D259" s="173" t="s">
        <v>136</v>
      </c>
      <c r="E259" s="174" t="s">
        <v>886</v>
      </c>
      <c r="F259" s="175" t="s">
        <v>887</v>
      </c>
      <c r="G259" s="176" t="s">
        <v>198</v>
      </c>
      <c r="H259" s="177">
        <v>38.729999999999997</v>
      </c>
      <c r="I259" s="178">
        <v>25.23</v>
      </c>
      <c r="J259" s="178">
        <f>ROUND(I259*H259,2)</f>
        <v>977.16</v>
      </c>
      <c r="K259" s="175" t="s">
        <v>140</v>
      </c>
      <c r="L259" s="35"/>
      <c r="M259" s="179" t="s">
        <v>1</v>
      </c>
      <c r="N259" s="180" t="s">
        <v>40</v>
      </c>
      <c r="O259" s="181">
        <v>5.5E-2</v>
      </c>
      <c r="P259" s="181">
        <f>O259*H259</f>
        <v>2.13015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83" t="s">
        <v>151</v>
      </c>
      <c r="AT259" s="183" t="s">
        <v>136</v>
      </c>
      <c r="AU259" s="183" t="s">
        <v>85</v>
      </c>
      <c r="AY259" s="16" t="s">
        <v>135</v>
      </c>
      <c r="BE259" s="184">
        <f>IF(N259="základní",J259,0)</f>
        <v>977.16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6" t="s">
        <v>83</v>
      </c>
      <c r="BK259" s="184">
        <f>ROUND(I259*H259,2)</f>
        <v>977.16</v>
      </c>
      <c r="BL259" s="16" t="s">
        <v>151</v>
      </c>
      <c r="BM259" s="183" t="s">
        <v>888</v>
      </c>
    </row>
    <row r="260" spans="1:65" s="2" customFormat="1" ht="11.25">
      <c r="A260" s="30"/>
      <c r="B260" s="31"/>
      <c r="C260" s="32"/>
      <c r="D260" s="185" t="s">
        <v>143</v>
      </c>
      <c r="E260" s="32"/>
      <c r="F260" s="186" t="s">
        <v>889</v>
      </c>
      <c r="G260" s="32"/>
      <c r="H260" s="32"/>
      <c r="I260" s="32"/>
      <c r="J260" s="32"/>
      <c r="K260" s="32"/>
      <c r="L260" s="35"/>
      <c r="M260" s="187"/>
      <c r="N260" s="188"/>
      <c r="O260" s="67"/>
      <c r="P260" s="67"/>
      <c r="Q260" s="67"/>
      <c r="R260" s="67"/>
      <c r="S260" s="67"/>
      <c r="T260" s="68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6" t="s">
        <v>143</v>
      </c>
      <c r="AU260" s="16" t="s">
        <v>85</v>
      </c>
    </row>
    <row r="261" spans="1:65" s="13" customFormat="1" ht="11.25">
      <c r="B261" s="201"/>
      <c r="C261" s="202"/>
      <c r="D261" s="185" t="s">
        <v>192</v>
      </c>
      <c r="E261" s="203" t="s">
        <v>1</v>
      </c>
      <c r="F261" s="204" t="s">
        <v>851</v>
      </c>
      <c r="G261" s="202"/>
      <c r="H261" s="205">
        <v>38.729999999999997</v>
      </c>
      <c r="I261" s="202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192</v>
      </c>
      <c r="AU261" s="210" t="s">
        <v>85</v>
      </c>
      <c r="AV261" s="13" t="s">
        <v>85</v>
      </c>
      <c r="AW261" s="13" t="s">
        <v>32</v>
      </c>
      <c r="AX261" s="13" t="s">
        <v>83</v>
      </c>
      <c r="AY261" s="210" t="s">
        <v>135</v>
      </c>
    </row>
    <row r="262" spans="1:65" s="2" customFormat="1" ht="24.2" customHeight="1">
      <c r="A262" s="30"/>
      <c r="B262" s="31"/>
      <c r="C262" s="173" t="s">
        <v>435</v>
      </c>
      <c r="D262" s="173" t="s">
        <v>136</v>
      </c>
      <c r="E262" s="174" t="s">
        <v>890</v>
      </c>
      <c r="F262" s="175" t="s">
        <v>891</v>
      </c>
      <c r="G262" s="176" t="s">
        <v>198</v>
      </c>
      <c r="H262" s="177">
        <v>38.729999999999997</v>
      </c>
      <c r="I262" s="178">
        <v>61.43</v>
      </c>
      <c r="J262" s="178">
        <f>ROUND(I262*H262,2)</f>
        <v>2379.1799999999998</v>
      </c>
      <c r="K262" s="175" t="s">
        <v>140</v>
      </c>
      <c r="L262" s="35"/>
      <c r="M262" s="179" t="s">
        <v>1</v>
      </c>
      <c r="N262" s="180" t="s">
        <v>40</v>
      </c>
      <c r="O262" s="181">
        <v>0.124</v>
      </c>
      <c r="P262" s="181">
        <f>O262*H262</f>
        <v>4.8025199999999995</v>
      </c>
      <c r="Q262" s="181">
        <v>1.4100000000000001E-6</v>
      </c>
      <c r="R262" s="181">
        <f>Q262*H262</f>
        <v>5.4609299999999999E-5</v>
      </c>
      <c r="S262" s="181">
        <v>0</v>
      </c>
      <c r="T262" s="182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83" t="s">
        <v>151</v>
      </c>
      <c r="AT262" s="183" t="s">
        <v>136</v>
      </c>
      <c r="AU262" s="183" t="s">
        <v>85</v>
      </c>
      <c r="AY262" s="16" t="s">
        <v>135</v>
      </c>
      <c r="BE262" s="184">
        <f>IF(N262="základní",J262,0)</f>
        <v>2379.1799999999998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6" t="s">
        <v>83</v>
      </c>
      <c r="BK262" s="184">
        <f>ROUND(I262*H262,2)</f>
        <v>2379.1799999999998</v>
      </c>
      <c r="BL262" s="16" t="s">
        <v>151</v>
      </c>
      <c r="BM262" s="183" t="s">
        <v>892</v>
      </c>
    </row>
    <row r="263" spans="1:65" s="2" customFormat="1" ht="11.25">
      <c r="A263" s="30"/>
      <c r="B263" s="31"/>
      <c r="C263" s="32"/>
      <c r="D263" s="185" t="s">
        <v>143</v>
      </c>
      <c r="E263" s="32"/>
      <c r="F263" s="186" t="s">
        <v>891</v>
      </c>
      <c r="G263" s="32"/>
      <c r="H263" s="32"/>
      <c r="I263" s="32"/>
      <c r="J263" s="32"/>
      <c r="K263" s="32"/>
      <c r="L263" s="35"/>
      <c r="M263" s="187"/>
      <c r="N263" s="188"/>
      <c r="O263" s="67"/>
      <c r="P263" s="67"/>
      <c r="Q263" s="67"/>
      <c r="R263" s="67"/>
      <c r="S263" s="67"/>
      <c r="T263" s="68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6" t="s">
        <v>143</v>
      </c>
      <c r="AU263" s="16" t="s">
        <v>85</v>
      </c>
    </row>
    <row r="264" spans="1:65" s="13" customFormat="1" ht="11.25">
      <c r="B264" s="201"/>
      <c r="C264" s="202"/>
      <c r="D264" s="185" t="s">
        <v>192</v>
      </c>
      <c r="E264" s="203" t="s">
        <v>1</v>
      </c>
      <c r="F264" s="204" t="s">
        <v>851</v>
      </c>
      <c r="G264" s="202"/>
      <c r="H264" s="205">
        <v>38.729999999999997</v>
      </c>
      <c r="I264" s="202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192</v>
      </c>
      <c r="AU264" s="210" t="s">
        <v>85</v>
      </c>
      <c r="AV264" s="13" t="s">
        <v>85</v>
      </c>
      <c r="AW264" s="13" t="s">
        <v>32</v>
      </c>
      <c r="AX264" s="13" t="s">
        <v>83</v>
      </c>
      <c r="AY264" s="210" t="s">
        <v>135</v>
      </c>
    </row>
    <row r="265" spans="1:65" s="2" customFormat="1" ht="24.2" customHeight="1">
      <c r="A265" s="30"/>
      <c r="B265" s="31"/>
      <c r="C265" s="173" t="s">
        <v>441</v>
      </c>
      <c r="D265" s="173" t="s">
        <v>136</v>
      </c>
      <c r="E265" s="174" t="s">
        <v>649</v>
      </c>
      <c r="F265" s="175" t="s">
        <v>650</v>
      </c>
      <c r="G265" s="176" t="s">
        <v>349</v>
      </c>
      <c r="H265" s="177">
        <v>2</v>
      </c>
      <c r="I265" s="178">
        <v>184.83</v>
      </c>
      <c r="J265" s="178">
        <f>ROUND(I265*H265,2)</f>
        <v>369.66</v>
      </c>
      <c r="K265" s="175" t="s">
        <v>140</v>
      </c>
      <c r="L265" s="35"/>
      <c r="M265" s="179" t="s">
        <v>1</v>
      </c>
      <c r="N265" s="180" t="s">
        <v>40</v>
      </c>
      <c r="O265" s="181">
        <v>0.54400000000000004</v>
      </c>
      <c r="P265" s="181">
        <f>O265*H265</f>
        <v>1.0880000000000001</v>
      </c>
      <c r="Q265" s="181">
        <v>0</v>
      </c>
      <c r="R265" s="181">
        <f>Q265*H265</f>
        <v>0</v>
      </c>
      <c r="S265" s="181">
        <v>0.05</v>
      </c>
      <c r="T265" s="182">
        <f>S265*H265</f>
        <v>0.1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83" t="s">
        <v>151</v>
      </c>
      <c r="AT265" s="183" t="s">
        <v>136</v>
      </c>
      <c r="AU265" s="183" t="s">
        <v>85</v>
      </c>
      <c r="AY265" s="16" t="s">
        <v>135</v>
      </c>
      <c r="BE265" s="184">
        <f>IF(N265="základní",J265,0)</f>
        <v>369.66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6" t="s">
        <v>83</v>
      </c>
      <c r="BK265" s="184">
        <f>ROUND(I265*H265,2)</f>
        <v>369.66</v>
      </c>
      <c r="BL265" s="16" t="s">
        <v>151</v>
      </c>
      <c r="BM265" s="183" t="s">
        <v>651</v>
      </c>
    </row>
    <row r="266" spans="1:65" s="2" customFormat="1" ht="19.5">
      <c r="A266" s="30"/>
      <c r="B266" s="31"/>
      <c r="C266" s="32"/>
      <c r="D266" s="185" t="s">
        <v>143</v>
      </c>
      <c r="E266" s="32"/>
      <c r="F266" s="186" t="s">
        <v>652</v>
      </c>
      <c r="G266" s="32"/>
      <c r="H266" s="32"/>
      <c r="I266" s="32"/>
      <c r="J266" s="32"/>
      <c r="K266" s="32"/>
      <c r="L266" s="35"/>
      <c r="M266" s="187"/>
      <c r="N266" s="188"/>
      <c r="O266" s="67"/>
      <c r="P266" s="67"/>
      <c r="Q266" s="67"/>
      <c r="R266" s="67"/>
      <c r="S266" s="67"/>
      <c r="T266" s="68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T266" s="16" t="s">
        <v>143</v>
      </c>
      <c r="AU266" s="16" t="s">
        <v>85</v>
      </c>
    </row>
    <row r="267" spans="1:65" s="13" customFormat="1" ht="11.25">
      <c r="B267" s="201"/>
      <c r="C267" s="202"/>
      <c r="D267" s="185" t="s">
        <v>192</v>
      </c>
      <c r="E267" s="203" t="s">
        <v>1</v>
      </c>
      <c r="F267" s="204" t="s">
        <v>85</v>
      </c>
      <c r="G267" s="202"/>
      <c r="H267" s="205">
        <v>2</v>
      </c>
      <c r="I267" s="202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192</v>
      </c>
      <c r="AU267" s="210" t="s">
        <v>85</v>
      </c>
      <c r="AV267" s="13" t="s">
        <v>85</v>
      </c>
      <c r="AW267" s="13" t="s">
        <v>32</v>
      </c>
      <c r="AX267" s="13" t="s">
        <v>83</v>
      </c>
      <c r="AY267" s="210" t="s">
        <v>135</v>
      </c>
    </row>
    <row r="268" spans="1:65" s="2" customFormat="1" ht="24.2" customHeight="1">
      <c r="A268" s="30"/>
      <c r="B268" s="31"/>
      <c r="C268" s="173" t="s">
        <v>449</v>
      </c>
      <c r="D268" s="173" t="s">
        <v>136</v>
      </c>
      <c r="E268" s="174" t="s">
        <v>654</v>
      </c>
      <c r="F268" s="175" t="s">
        <v>655</v>
      </c>
      <c r="G268" s="176" t="s">
        <v>371</v>
      </c>
      <c r="H268" s="177">
        <v>240</v>
      </c>
      <c r="I268" s="178">
        <v>81.819999999999993</v>
      </c>
      <c r="J268" s="178">
        <f>ROUND(I268*H268,2)</f>
        <v>19636.8</v>
      </c>
      <c r="K268" s="175" t="s">
        <v>140</v>
      </c>
      <c r="L268" s="35"/>
      <c r="M268" s="179" t="s">
        <v>1</v>
      </c>
      <c r="N268" s="180" t="s">
        <v>40</v>
      </c>
      <c r="O268" s="181">
        <v>0.184</v>
      </c>
      <c r="P268" s="181">
        <f>O268*H268</f>
        <v>44.16</v>
      </c>
      <c r="Q268" s="181">
        <v>3.2634E-5</v>
      </c>
      <c r="R268" s="181">
        <f>Q268*H268</f>
        <v>7.8321599999999995E-3</v>
      </c>
      <c r="S268" s="181">
        <v>0</v>
      </c>
      <c r="T268" s="182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83" t="s">
        <v>151</v>
      </c>
      <c r="AT268" s="183" t="s">
        <v>136</v>
      </c>
      <c r="AU268" s="183" t="s">
        <v>85</v>
      </c>
      <c r="AY268" s="16" t="s">
        <v>135</v>
      </c>
      <c r="BE268" s="184">
        <f>IF(N268="základní",J268,0)</f>
        <v>19636.8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6" t="s">
        <v>83</v>
      </c>
      <c r="BK268" s="184">
        <f>ROUND(I268*H268,2)</f>
        <v>19636.8</v>
      </c>
      <c r="BL268" s="16" t="s">
        <v>151</v>
      </c>
      <c r="BM268" s="183" t="s">
        <v>656</v>
      </c>
    </row>
    <row r="269" spans="1:65" s="2" customFormat="1" ht="19.5">
      <c r="A269" s="30"/>
      <c r="B269" s="31"/>
      <c r="C269" s="32"/>
      <c r="D269" s="185" t="s">
        <v>143</v>
      </c>
      <c r="E269" s="32"/>
      <c r="F269" s="186" t="s">
        <v>657</v>
      </c>
      <c r="G269" s="32"/>
      <c r="H269" s="32"/>
      <c r="I269" s="32"/>
      <c r="J269" s="32"/>
      <c r="K269" s="32"/>
      <c r="L269" s="35"/>
      <c r="M269" s="187"/>
      <c r="N269" s="188"/>
      <c r="O269" s="67"/>
      <c r="P269" s="67"/>
      <c r="Q269" s="67"/>
      <c r="R269" s="67"/>
      <c r="S269" s="67"/>
      <c r="T269" s="68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T269" s="16" t="s">
        <v>143</v>
      </c>
      <c r="AU269" s="16" t="s">
        <v>85</v>
      </c>
    </row>
    <row r="270" spans="1:65" s="13" customFormat="1" ht="11.25">
      <c r="B270" s="201"/>
      <c r="C270" s="202"/>
      <c r="D270" s="185" t="s">
        <v>192</v>
      </c>
      <c r="E270" s="203" t="s">
        <v>1</v>
      </c>
      <c r="F270" s="204" t="s">
        <v>658</v>
      </c>
      <c r="G270" s="202"/>
      <c r="H270" s="205">
        <v>240</v>
      </c>
      <c r="I270" s="202"/>
      <c r="J270" s="202"/>
      <c r="K270" s="202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192</v>
      </c>
      <c r="AU270" s="210" t="s">
        <v>85</v>
      </c>
      <c r="AV270" s="13" t="s">
        <v>85</v>
      </c>
      <c r="AW270" s="13" t="s">
        <v>32</v>
      </c>
      <c r="AX270" s="13" t="s">
        <v>83</v>
      </c>
      <c r="AY270" s="210" t="s">
        <v>135</v>
      </c>
    </row>
    <row r="271" spans="1:65" s="2" customFormat="1" ht="16.5" customHeight="1">
      <c r="A271" s="30"/>
      <c r="B271" s="31"/>
      <c r="C271" s="173" t="s">
        <v>644</v>
      </c>
      <c r="D271" s="173" t="s">
        <v>136</v>
      </c>
      <c r="E271" s="174" t="s">
        <v>660</v>
      </c>
      <c r="F271" s="175" t="s">
        <v>661</v>
      </c>
      <c r="G271" s="176" t="s">
        <v>349</v>
      </c>
      <c r="H271" s="177">
        <v>8</v>
      </c>
      <c r="I271" s="178">
        <v>498.72</v>
      </c>
      <c r="J271" s="178">
        <f>ROUND(I271*H271,2)</f>
        <v>3989.76</v>
      </c>
      <c r="K271" s="175" t="s">
        <v>140</v>
      </c>
      <c r="L271" s="35"/>
      <c r="M271" s="179" t="s">
        <v>1</v>
      </c>
      <c r="N271" s="180" t="s">
        <v>40</v>
      </c>
      <c r="O271" s="181">
        <v>0.86299999999999999</v>
      </c>
      <c r="P271" s="181">
        <f>O271*H271</f>
        <v>6.9039999999999999</v>
      </c>
      <c r="Q271" s="181">
        <v>0.1230316</v>
      </c>
      <c r="R271" s="181">
        <f>Q271*H271</f>
        <v>0.98425280000000004</v>
      </c>
      <c r="S271" s="181">
        <v>0</v>
      </c>
      <c r="T271" s="18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83" t="s">
        <v>151</v>
      </c>
      <c r="AT271" s="183" t="s">
        <v>136</v>
      </c>
      <c r="AU271" s="183" t="s">
        <v>85</v>
      </c>
      <c r="AY271" s="16" t="s">
        <v>135</v>
      </c>
      <c r="BE271" s="184">
        <f>IF(N271="základní",J271,0)</f>
        <v>3989.76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6" t="s">
        <v>83</v>
      </c>
      <c r="BK271" s="184">
        <f>ROUND(I271*H271,2)</f>
        <v>3989.76</v>
      </c>
      <c r="BL271" s="16" t="s">
        <v>151</v>
      </c>
      <c r="BM271" s="183" t="s">
        <v>662</v>
      </c>
    </row>
    <row r="272" spans="1:65" s="2" customFormat="1" ht="11.25">
      <c r="A272" s="30"/>
      <c r="B272" s="31"/>
      <c r="C272" s="32"/>
      <c r="D272" s="185" t="s">
        <v>143</v>
      </c>
      <c r="E272" s="32"/>
      <c r="F272" s="186" t="s">
        <v>661</v>
      </c>
      <c r="G272" s="32"/>
      <c r="H272" s="32"/>
      <c r="I272" s="32"/>
      <c r="J272" s="32"/>
      <c r="K272" s="32"/>
      <c r="L272" s="35"/>
      <c r="M272" s="187"/>
      <c r="N272" s="188"/>
      <c r="O272" s="67"/>
      <c r="P272" s="67"/>
      <c r="Q272" s="67"/>
      <c r="R272" s="67"/>
      <c r="S272" s="67"/>
      <c r="T272" s="68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T272" s="16" t="s">
        <v>143</v>
      </c>
      <c r="AU272" s="16" t="s">
        <v>85</v>
      </c>
    </row>
    <row r="273" spans="1:65" s="13" customFormat="1" ht="11.25">
      <c r="B273" s="201"/>
      <c r="C273" s="202"/>
      <c r="D273" s="185" t="s">
        <v>192</v>
      </c>
      <c r="E273" s="203" t="s">
        <v>1</v>
      </c>
      <c r="F273" s="204" t="s">
        <v>166</v>
      </c>
      <c r="G273" s="202"/>
      <c r="H273" s="205">
        <v>8</v>
      </c>
      <c r="I273" s="202"/>
      <c r="J273" s="202"/>
      <c r="K273" s="202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85</v>
      </c>
      <c r="AV273" s="13" t="s">
        <v>85</v>
      </c>
      <c r="AW273" s="13" t="s">
        <v>32</v>
      </c>
      <c r="AX273" s="13" t="s">
        <v>83</v>
      </c>
      <c r="AY273" s="210" t="s">
        <v>135</v>
      </c>
    </row>
    <row r="274" spans="1:65" s="2" customFormat="1" ht="16.5" customHeight="1">
      <c r="A274" s="30"/>
      <c r="B274" s="31"/>
      <c r="C274" s="221" t="s">
        <v>648</v>
      </c>
      <c r="D274" s="221" t="s">
        <v>295</v>
      </c>
      <c r="E274" s="222" t="s">
        <v>665</v>
      </c>
      <c r="F274" s="223" t="s">
        <v>666</v>
      </c>
      <c r="G274" s="224" t="s">
        <v>349</v>
      </c>
      <c r="H274" s="225">
        <v>6</v>
      </c>
      <c r="I274" s="226">
        <v>785.81</v>
      </c>
      <c r="J274" s="226">
        <f>ROUND(I274*H274,2)</f>
        <v>4714.8599999999997</v>
      </c>
      <c r="K274" s="223" t="s">
        <v>1</v>
      </c>
      <c r="L274" s="227"/>
      <c r="M274" s="228" t="s">
        <v>1</v>
      </c>
      <c r="N274" s="229" t="s">
        <v>40</v>
      </c>
      <c r="O274" s="181">
        <v>0</v>
      </c>
      <c r="P274" s="181">
        <f>O274*H274</f>
        <v>0</v>
      </c>
      <c r="Q274" s="181">
        <v>1.3299999999999999E-2</v>
      </c>
      <c r="R274" s="181">
        <f>Q274*H274</f>
        <v>7.9799999999999996E-2</v>
      </c>
      <c r="S274" s="181">
        <v>0</v>
      </c>
      <c r="T274" s="182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83" t="s">
        <v>166</v>
      </c>
      <c r="AT274" s="183" t="s">
        <v>295</v>
      </c>
      <c r="AU274" s="183" t="s">
        <v>85</v>
      </c>
      <c r="AY274" s="16" t="s">
        <v>135</v>
      </c>
      <c r="BE274" s="184">
        <f>IF(N274="základní",J274,0)</f>
        <v>4714.8599999999997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6" t="s">
        <v>83</v>
      </c>
      <c r="BK274" s="184">
        <f>ROUND(I274*H274,2)</f>
        <v>4714.8599999999997</v>
      </c>
      <c r="BL274" s="16" t="s">
        <v>151</v>
      </c>
      <c r="BM274" s="183" t="s">
        <v>667</v>
      </c>
    </row>
    <row r="275" spans="1:65" s="2" customFormat="1" ht="11.25">
      <c r="A275" s="30"/>
      <c r="B275" s="31"/>
      <c r="C275" s="32"/>
      <c r="D275" s="185" t="s">
        <v>143</v>
      </c>
      <c r="E275" s="32"/>
      <c r="F275" s="186" t="s">
        <v>666</v>
      </c>
      <c r="G275" s="32"/>
      <c r="H275" s="32"/>
      <c r="I275" s="32"/>
      <c r="J275" s="32"/>
      <c r="K275" s="32"/>
      <c r="L275" s="35"/>
      <c r="M275" s="187"/>
      <c r="N275" s="188"/>
      <c r="O275" s="67"/>
      <c r="P275" s="67"/>
      <c r="Q275" s="67"/>
      <c r="R275" s="67"/>
      <c r="S275" s="67"/>
      <c r="T275" s="68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T275" s="16" t="s">
        <v>143</v>
      </c>
      <c r="AU275" s="16" t="s">
        <v>85</v>
      </c>
    </row>
    <row r="276" spans="1:65" s="13" customFormat="1" ht="11.25">
      <c r="B276" s="201"/>
      <c r="C276" s="202"/>
      <c r="D276" s="185" t="s">
        <v>192</v>
      </c>
      <c r="E276" s="203" t="s">
        <v>1</v>
      </c>
      <c r="F276" s="204" t="s">
        <v>158</v>
      </c>
      <c r="G276" s="202"/>
      <c r="H276" s="205">
        <v>6</v>
      </c>
      <c r="I276" s="202"/>
      <c r="J276" s="202"/>
      <c r="K276" s="202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192</v>
      </c>
      <c r="AU276" s="210" t="s">
        <v>85</v>
      </c>
      <c r="AV276" s="13" t="s">
        <v>85</v>
      </c>
      <c r="AW276" s="13" t="s">
        <v>32</v>
      </c>
      <c r="AX276" s="13" t="s">
        <v>83</v>
      </c>
      <c r="AY276" s="210" t="s">
        <v>135</v>
      </c>
    </row>
    <row r="277" spans="1:65" s="2" customFormat="1" ht="16.5" customHeight="1">
      <c r="A277" s="30"/>
      <c r="B277" s="31"/>
      <c r="C277" s="173" t="s">
        <v>653</v>
      </c>
      <c r="D277" s="173" t="s">
        <v>136</v>
      </c>
      <c r="E277" s="174" t="s">
        <v>669</v>
      </c>
      <c r="F277" s="175" t="s">
        <v>670</v>
      </c>
      <c r="G277" s="176" t="s">
        <v>349</v>
      </c>
      <c r="H277" s="177">
        <v>6</v>
      </c>
      <c r="I277" s="178">
        <v>55.46</v>
      </c>
      <c r="J277" s="178">
        <f>ROUND(I277*H277,2)</f>
        <v>332.76</v>
      </c>
      <c r="K277" s="175" t="s">
        <v>140</v>
      </c>
      <c r="L277" s="35"/>
      <c r="M277" s="179" t="s">
        <v>1</v>
      </c>
      <c r="N277" s="180" t="s">
        <v>40</v>
      </c>
      <c r="O277" s="181">
        <v>0.10100000000000001</v>
      </c>
      <c r="P277" s="181">
        <f>O277*H277</f>
        <v>0.60600000000000009</v>
      </c>
      <c r="Q277" s="181">
        <v>0</v>
      </c>
      <c r="R277" s="181">
        <f>Q277*H277</f>
        <v>0</v>
      </c>
      <c r="S277" s="181">
        <v>0</v>
      </c>
      <c r="T277" s="182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83" t="s">
        <v>271</v>
      </c>
      <c r="AT277" s="183" t="s">
        <v>136</v>
      </c>
      <c r="AU277" s="183" t="s">
        <v>85</v>
      </c>
      <c r="AY277" s="16" t="s">
        <v>135</v>
      </c>
      <c r="BE277" s="184">
        <f>IF(N277="základní",J277,0)</f>
        <v>332.76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6" t="s">
        <v>83</v>
      </c>
      <c r="BK277" s="184">
        <f>ROUND(I277*H277,2)</f>
        <v>332.76</v>
      </c>
      <c r="BL277" s="16" t="s">
        <v>271</v>
      </c>
      <c r="BM277" s="183" t="s">
        <v>671</v>
      </c>
    </row>
    <row r="278" spans="1:65" s="2" customFormat="1" ht="11.25">
      <c r="A278" s="30"/>
      <c r="B278" s="31"/>
      <c r="C278" s="32"/>
      <c r="D278" s="185" t="s">
        <v>143</v>
      </c>
      <c r="E278" s="32"/>
      <c r="F278" s="186" t="s">
        <v>672</v>
      </c>
      <c r="G278" s="32"/>
      <c r="H278" s="32"/>
      <c r="I278" s="32"/>
      <c r="J278" s="32"/>
      <c r="K278" s="32"/>
      <c r="L278" s="35"/>
      <c r="M278" s="187"/>
      <c r="N278" s="188"/>
      <c r="O278" s="67"/>
      <c r="P278" s="67"/>
      <c r="Q278" s="67"/>
      <c r="R278" s="67"/>
      <c r="S278" s="67"/>
      <c r="T278" s="68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6" t="s">
        <v>143</v>
      </c>
      <c r="AU278" s="16" t="s">
        <v>85</v>
      </c>
    </row>
    <row r="279" spans="1:65" s="13" customFormat="1" ht="11.25">
      <c r="B279" s="201"/>
      <c r="C279" s="202"/>
      <c r="D279" s="185" t="s">
        <v>192</v>
      </c>
      <c r="E279" s="203" t="s">
        <v>1</v>
      </c>
      <c r="F279" s="204" t="s">
        <v>158</v>
      </c>
      <c r="G279" s="202"/>
      <c r="H279" s="205">
        <v>6</v>
      </c>
      <c r="I279" s="202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192</v>
      </c>
      <c r="AU279" s="210" t="s">
        <v>85</v>
      </c>
      <c r="AV279" s="13" t="s">
        <v>85</v>
      </c>
      <c r="AW279" s="13" t="s">
        <v>32</v>
      </c>
      <c r="AX279" s="13" t="s">
        <v>83</v>
      </c>
      <c r="AY279" s="210" t="s">
        <v>135</v>
      </c>
    </row>
    <row r="280" spans="1:65" s="2" customFormat="1" ht="16.5" customHeight="1">
      <c r="A280" s="30"/>
      <c r="B280" s="31"/>
      <c r="C280" s="221" t="s">
        <v>659</v>
      </c>
      <c r="D280" s="221" t="s">
        <v>295</v>
      </c>
      <c r="E280" s="222" t="s">
        <v>674</v>
      </c>
      <c r="F280" s="223" t="s">
        <v>675</v>
      </c>
      <c r="G280" s="224" t="s">
        <v>349</v>
      </c>
      <c r="H280" s="225">
        <v>6</v>
      </c>
      <c r="I280" s="226">
        <v>579</v>
      </c>
      <c r="J280" s="226">
        <f>ROUND(I280*H280,2)</f>
        <v>3474</v>
      </c>
      <c r="K280" s="223" t="s">
        <v>219</v>
      </c>
      <c r="L280" s="227"/>
      <c r="M280" s="228" t="s">
        <v>1</v>
      </c>
      <c r="N280" s="229" t="s">
        <v>40</v>
      </c>
      <c r="O280" s="181">
        <v>0</v>
      </c>
      <c r="P280" s="181">
        <f>O280*H280</f>
        <v>0</v>
      </c>
      <c r="Q280" s="181">
        <v>3.5000000000000001E-3</v>
      </c>
      <c r="R280" s="181">
        <f>Q280*H280</f>
        <v>2.1000000000000001E-2</v>
      </c>
      <c r="S280" s="181">
        <v>0</v>
      </c>
      <c r="T280" s="182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83" t="s">
        <v>362</v>
      </c>
      <c r="AT280" s="183" t="s">
        <v>295</v>
      </c>
      <c r="AU280" s="183" t="s">
        <v>85</v>
      </c>
      <c r="AY280" s="16" t="s">
        <v>135</v>
      </c>
      <c r="BE280" s="184">
        <f>IF(N280="základní",J280,0)</f>
        <v>3474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6" t="s">
        <v>83</v>
      </c>
      <c r="BK280" s="184">
        <f>ROUND(I280*H280,2)</f>
        <v>3474</v>
      </c>
      <c r="BL280" s="16" t="s">
        <v>271</v>
      </c>
      <c r="BM280" s="183" t="s">
        <v>676</v>
      </c>
    </row>
    <row r="281" spans="1:65" s="2" customFormat="1" ht="58.5">
      <c r="A281" s="30"/>
      <c r="B281" s="31"/>
      <c r="C281" s="32"/>
      <c r="D281" s="185" t="s">
        <v>143</v>
      </c>
      <c r="E281" s="32"/>
      <c r="F281" s="186" t="s">
        <v>677</v>
      </c>
      <c r="G281" s="32"/>
      <c r="H281" s="32"/>
      <c r="I281" s="32"/>
      <c r="J281" s="32"/>
      <c r="K281" s="32"/>
      <c r="L281" s="35"/>
      <c r="M281" s="187"/>
      <c r="N281" s="188"/>
      <c r="O281" s="67"/>
      <c r="P281" s="67"/>
      <c r="Q281" s="67"/>
      <c r="R281" s="67"/>
      <c r="S281" s="67"/>
      <c r="T281" s="68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6" t="s">
        <v>143</v>
      </c>
      <c r="AU281" s="16" t="s">
        <v>85</v>
      </c>
    </row>
    <row r="282" spans="1:65" s="13" customFormat="1" ht="11.25">
      <c r="B282" s="201"/>
      <c r="C282" s="202"/>
      <c r="D282" s="185" t="s">
        <v>192</v>
      </c>
      <c r="E282" s="203" t="s">
        <v>1</v>
      </c>
      <c r="F282" s="204" t="s">
        <v>158</v>
      </c>
      <c r="G282" s="202"/>
      <c r="H282" s="205">
        <v>6</v>
      </c>
      <c r="I282" s="202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85</v>
      </c>
      <c r="AV282" s="13" t="s">
        <v>85</v>
      </c>
      <c r="AW282" s="13" t="s">
        <v>32</v>
      </c>
      <c r="AX282" s="13" t="s">
        <v>83</v>
      </c>
      <c r="AY282" s="210" t="s">
        <v>135</v>
      </c>
    </row>
    <row r="283" spans="1:65" s="2" customFormat="1" ht="24.2" customHeight="1">
      <c r="A283" s="30"/>
      <c r="B283" s="31"/>
      <c r="C283" s="221" t="s">
        <v>664</v>
      </c>
      <c r="D283" s="221" t="s">
        <v>295</v>
      </c>
      <c r="E283" s="222" t="s">
        <v>679</v>
      </c>
      <c r="F283" s="223" t="s">
        <v>680</v>
      </c>
      <c r="G283" s="224" t="s">
        <v>349</v>
      </c>
      <c r="H283" s="225">
        <v>6</v>
      </c>
      <c r="I283" s="226">
        <v>214</v>
      </c>
      <c r="J283" s="226">
        <f>ROUND(I283*H283,2)</f>
        <v>1284</v>
      </c>
      <c r="K283" s="223" t="s">
        <v>253</v>
      </c>
      <c r="L283" s="227"/>
      <c r="M283" s="228" t="s">
        <v>1</v>
      </c>
      <c r="N283" s="229" t="s">
        <v>40</v>
      </c>
      <c r="O283" s="181">
        <v>0</v>
      </c>
      <c r="P283" s="181">
        <f>O283*H283</f>
        <v>0</v>
      </c>
      <c r="Q283" s="181">
        <v>8.9999999999999998E-4</v>
      </c>
      <c r="R283" s="181">
        <f>Q283*H283</f>
        <v>5.4000000000000003E-3</v>
      </c>
      <c r="S283" s="181">
        <v>0</v>
      </c>
      <c r="T283" s="182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83" t="s">
        <v>166</v>
      </c>
      <c r="AT283" s="183" t="s">
        <v>295</v>
      </c>
      <c r="AU283" s="183" t="s">
        <v>85</v>
      </c>
      <c r="AY283" s="16" t="s">
        <v>135</v>
      </c>
      <c r="BE283" s="184">
        <f>IF(N283="základní",J283,0)</f>
        <v>1284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6" t="s">
        <v>83</v>
      </c>
      <c r="BK283" s="184">
        <f>ROUND(I283*H283,2)</f>
        <v>1284</v>
      </c>
      <c r="BL283" s="16" t="s">
        <v>151</v>
      </c>
      <c r="BM283" s="183" t="s">
        <v>681</v>
      </c>
    </row>
    <row r="284" spans="1:65" s="2" customFormat="1" ht="19.5">
      <c r="A284" s="30"/>
      <c r="B284" s="31"/>
      <c r="C284" s="32"/>
      <c r="D284" s="185" t="s">
        <v>143</v>
      </c>
      <c r="E284" s="32"/>
      <c r="F284" s="186" t="s">
        <v>682</v>
      </c>
      <c r="G284" s="32"/>
      <c r="H284" s="32"/>
      <c r="I284" s="32"/>
      <c r="J284" s="32"/>
      <c r="K284" s="32"/>
      <c r="L284" s="35"/>
      <c r="M284" s="187"/>
      <c r="N284" s="188"/>
      <c r="O284" s="67"/>
      <c r="P284" s="67"/>
      <c r="Q284" s="67"/>
      <c r="R284" s="67"/>
      <c r="S284" s="67"/>
      <c r="T284" s="68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T284" s="16" t="s">
        <v>143</v>
      </c>
      <c r="AU284" s="16" t="s">
        <v>85</v>
      </c>
    </row>
    <row r="285" spans="1:65" s="13" customFormat="1" ht="11.25">
      <c r="B285" s="201"/>
      <c r="C285" s="202"/>
      <c r="D285" s="185" t="s">
        <v>192</v>
      </c>
      <c r="E285" s="203" t="s">
        <v>1</v>
      </c>
      <c r="F285" s="204" t="s">
        <v>158</v>
      </c>
      <c r="G285" s="202"/>
      <c r="H285" s="205">
        <v>6</v>
      </c>
      <c r="I285" s="202"/>
      <c r="J285" s="202"/>
      <c r="K285" s="202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85</v>
      </c>
      <c r="AV285" s="13" t="s">
        <v>85</v>
      </c>
      <c r="AW285" s="13" t="s">
        <v>32</v>
      </c>
      <c r="AX285" s="13" t="s">
        <v>83</v>
      </c>
      <c r="AY285" s="210" t="s">
        <v>135</v>
      </c>
    </row>
    <row r="286" spans="1:65" s="2" customFormat="1" ht="24.2" customHeight="1">
      <c r="A286" s="30"/>
      <c r="B286" s="31"/>
      <c r="C286" s="173" t="s">
        <v>668</v>
      </c>
      <c r="D286" s="173" t="s">
        <v>136</v>
      </c>
      <c r="E286" s="174" t="s">
        <v>684</v>
      </c>
      <c r="F286" s="175" t="s">
        <v>685</v>
      </c>
      <c r="G286" s="176" t="s">
        <v>349</v>
      </c>
      <c r="H286" s="177">
        <v>2</v>
      </c>
      <c r="I286" s="178">
        <v>278.81</v>
      </c>
      <c r="J286" s="178">
        <f>ROUND(I286*H286,2)</f>
        <v>557.62</v>
      </c>
      <c r="K286" s="175" t="s">
        <v>140</v>
      </c>
      <c r="L286" s="35"/>
      <c r="M286" s="179" t="s">
        <v>1</v>
      </c>
      <c r="N286" s="180" t="s">
        <v>40</v>
      </c>
      <c r="O286" s="181">
        <v>0.40300000000000002</v>
      </c>
      <c r="P286" s="181">
        <f>O286*H286</f>
        <v>0.80600000000000005</v>
      </c>
      <c r="Q286" s="181">
        <v>1.5799999999999999E-4</v>
      </c>
      <c r="R286" s="181">
        <f>Q286*H286</f>
        <v>3.1599999999999998E-4</v>
      </c>
      <c r="S286" s="181">
        <v>0</v>
      </c>
      <c r="T286" s="182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83" t="s">
        <v>151</v>
      </c>
      <c r="AT286" s="183" t="s">
        <v>136</v>
      </c>
      <c r="AU286" s="183" t="s">
        <v>85</v>
      </c>
      <c r="AY286" s="16" t="s">
        <v>135</v>
      </c>
      <c r="BE286" s="184">
        <f>IF(N286="základní",J286,0)</f>
        <v>557.62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6" t="s">
        <v>83</v>
      </c>
      <c r="BK286" s="184">
        <f>ROUND(I286*H286,2)</f>
        <v>557.62</v>
      </c>
      <c r="BL286" s="16" t="s">
        <v>151</v>
      </c>
      <c r="BM286" s="183" t="s">
        <v>686</v>
      </c>
    </row>
    <row r="287" spans="1:65" s="2" customFormat="1" ht="19.5">
      <c r="A287" s="30"/>
      <c r="B287" s="31"/>
      <c r="C287" s="32"/>
      <c r="D287" s="185" t="s">
        <v>143</v>
      </c>
      <c r="E287" s="32"/>
      <c r="F287" s="186" t="s">
        <v>687</v>
      </c>
      <c r="G287" s="32"/>
      <c r="H287" s="32"/>
      <c r="I287" s="32"/>
      <c r="J287" s="32"/>
      <c r="K287" s="32"/>
      <c r="L287" s="35"/>
      <c r="M287" s="187"/>
      <c r="N287" s="188"/>
      <c r="O287" s="67"/>
      <c r="P287" s="67"/>
      <c r="Q287" s="67"/>
      <c r="R287" s="67"/>
      <c r="S287" s="67"/>
      <c r="T287" s="68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T287" s="16" t="s">
        <v>143</v>
      </c>
      <c r="AU287" s="16" t="s">
        <v>85</v>
      </c>
    </row>
    <row r="288" spans="1:65" s="13" customFormat="1" ht="11.25">
      <c r="B288" s="201"/>
      <c r="C288" s="202"/>
      <c r="D288" s="185" t="s">
        <v>192</v>
      </c>
      <c r="E288" s="203" t="s">
        <v>1</v>
      </c>
      <c r="F288" s="204" t="s">
        <v>85</v>
      </c>
      <c r="G288" s="202"/>
      <c r="H288" s="205">
        <v>2</v>
      </c>
      <c r="I288" s="202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192</v>
      </c>
      <c r="AU288" s="210" t="s">
        <v>85</v>
      </c>
      <c r="AV288" s="13" t="s">
        <v>85</v>
      </c>
      <c r="AW288" s="13" t="s">
        <v>32</v>
      </c>
      <c r="AX288" s="13" t="s">
        <v>83</v>
      </c>
      <c r="AY288" s="210" t="s">
        <v>135</v>
      </c>
    </row>
    <row r="289" spans="1:65" s="2" customFormat="1" ht="16.5" customHeight="1">
      <c r="A289" s="30"/>
      <c r="B289" s="31"/>
      <c r="C289" s="173" t="s">
        <v>673</v>
      </c>
      <c r="D289" s="173" t="s">
        <v>136</v>
      </c>
      <c r="E289" s="174" t="s">
        <v>689</v>
      </c>
      <c r="F289" s="175" t="s">
        <v>690</v>
      </c>
      <c r="G289" s="176" t="s">
        <v>198</v>
      </c>
      <c r="H289" s="177">
        <v>45</v>
      </c>
      <c r="I289" s="178">
        <v>55.01</v>
      </c>
      <c r="J289" s="178">
        <f>ROUND(I289*H289,2)</f>
        <v>2475.4499999999998</v>
      </c>
      <c r="K289" s="175" t="s">
        <v>140</v>
      </c>
      <c r="L289" s="35"/>
      <c r="M289" s="179" t="s">
        <v>1</v>
      </c>
      <c r="N289" s="180" t="s">
        <v>40</v>
      </c>
      <c r="O289" s="181">
        <v>5.3999999999999999E-2</v>
      </c>
      <c r="P289" s="181">
        <f>O289*H289</f>
        <v>2.4300000000000002</v>
      </c>
      <c r="Q289" s="181">
        <v>1.9236000000000001E-4</v>
      </c>
      <c r="R289" s="181">
        <f>Q289*H289</f>
        <v>8.656200000000001E-3</v>
      </c>
      <c r="S289" s="181">
        <v>0</v>
      </c>
      <c r="T289" s="182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83" t="s">
        <v>151</v>
      </c>
      <c r="AT289" s="183" t="s">
        <v>136</v>
      </c>
      <c r="AU289" s="183" t="s">
        <v>85</v>
      </c>
      <c r="AY289" s="16" t="s">
        <v>135</v>
      </c>
      <c r="BE289" s="184">
        <f>IF(N289="základní",J289,0)</f>
        <v>2475.4499999999998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6" t="s">
        <v>83</v>
      </c>
      <c r="BK289" s="184">
        <f>ROUND(I289*H289,2)</f>
        <v>2475.4499999999998</v>
      </c>
      <c r="BL289" s="16" t="s">
        <v>151</v>
      </c>
      <c r="BM289" s="183" t="s">
        <v>691</v>
      </c>
    </row>
    <row r="290" spans="1:65" s="2" customFormat="1" ht="11.25">
      <c r="A290" s="30"/>
      <c r="B290" s="31"/>
      <c r="C290" s="32"/>
      <c r="D290" s="185" t="s">
        <v>143</v>
      </c>
      <c r="E290" s="32"/>
      <c r="F290" s="186" t="s">
        <v>692</v>
      </c>
      <c r="G290" s="32"/>
      <c r="H290" s="32"/>
      <c r="I290" s="32"/>
      <c r="J290" s="32"/>
      <c r="K290" s="32"/>
      <c r="L290" s="35"/>
      <c r="M290" s="187"/>
      <c r="N290" s="188"/>
      <c r="O290" s="67"/>
      <c r="P290" s="67"/>
      <c r="Q290" s="67"/>
      <c r="R290" s="67"/>
      <c r="S290" s="67"/>
      <c r="T290" s="68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T290" s="16" t="s">
        <v>143</v>
      </c>
      <c r="AU290" s="16" t="s">
        <v>85</v>
      </c>
    </row>
    <row r="291" spans="1:65" s="13" customFormat="1" ht="11.25">
      <c r="B291" s="201"/>
      <c r="C291" s="202"/>
      <c r="D291" s="185" t="s">
        <v>192</v>
      </c>
      <c r="E291" s="203" t="s">
        <v>1</v>
      </c>
      <c r="F291" s="204" t="s">
        <v>441</v>
      </c>
      <c r="G291" s="202"/>
      <c r="H291" s="205">
        <v>45</v>
      </c>
      <c r="I291" s="202"/>
      <c r="J291" s="202"/>
      <c r="K291" s="202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192</v>
      </c>
      <c r="AU291" s="210" t="s">
        <v>85</v>
      </c>
      <c r="AV291" s="13" t="s">
        <v>85</v>
      </c>
      <c r="AW291" s="13" t="s">
        <v>32</v>
      </c>
      <c r="AX291" s="13" t="s">
        <v>83</v>
      </c>
      <c r="AY291" s="210" t="s">
        <v>135</v>
      </c>
    </row>
    <row r="292" spans="1:65" s="2" customFormat="1" ht="21.75" customHeight="1">
      <c r="A292" s="30"/>
      <c r="B292" s="31"/>
      <c r="C292" s="173" t="s">
        <v>678</v>
      </c>
      <c r="D292" s="173" t="s">
        <v>136</v>
      </c>
      <c r="E292" s="174" t="s">
        <v>695</v>
      </c>
      <c r="F292" s="175" t="s">
        <v>696</v>
      </c>
      <c r="G292" s="176" t="s">
        <v>198</v>
      </c>
      <c r="H292" s="177">
        <v>45</v>
      </c>
      <c r="I292" s="178">
        <v>13.15</v>
      </c>
      <c r="J292" s="178">
        <f>ROUND(I292*H292,2)</f>
        <v>591.75</v>
      </c>
      <c r="K292" s="175" t="s">
        <v>140</v>
      </c>
      <c r="L292" s="35"/>
      <c r="M292" s="179" t="s">
        <v>1</v>
      </c>
      <c r="N292" s="180" t="s">
        <v>40</v>
      </c>
      <c r="O292" s="181">
        <v>2.3E-2</v>
      </c>
      <c r="P292" s="181">
        <f>O292*H292</f>
        <v>1.0349999999999999</v>
      </c>
      <c r="Q292" s="181">
        <v>7.3499999999999998E-5</v>
      </c>
      <c r="R292" s="181">
        <f>Q292*H292</f>
        <v>3.3074999999999997E-3</v>
      </c>
      <c r="S292" s="181">
        <v>0</v>
      </c>
      <c r="T292" s="182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83" t="s">
        <v>151</v>
      </c>
      <c r="AT292" s="183" t="s">
        <v>136</v>
      </c>
      <c r="AU292" s="183" t="s">
        <v>85</v>
      </c>
      <c r="AY292" s="16" t="s">
        <v>135</v>
      </c>
      <c r="BE292" s="184">
        <f>IF(N292="základní",J292,0)</f>
        <v>591.75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83</v>
      </c>
      <c r="BK292" s="184">
        <f>ROUND(I292*H292,2)</f>
        <v>591.75</v>
      </c>
      <c r="BL292" s="16" t="s">
        <v>151</v>
      </c>
      <c r="BM292" s="183" t="s">
        <v>697</v>
      </c>
    </row>
    <row r="293" spans="1:65" s="2" customFormat="1" ht="11.25">
      <c r="A293" s="30"/>
      <c r="B293" s="31"/>
      <c r="C293" s="32"/>
      <c r="D293" s="185" t="s">
        <v>143</v>
      </c>
      <c r="E293" s="32"/>
      <c r="F293" s="186" t="s">
        <v>698</v>
      </c>
      <c r="G293" s="32"/>
      <c r="H293" s="32"/>
      <c r="I293" s="32"/>
      <c r="J293" s="32"/>
      <c r="K293" s="32"/>
      <c r="L293" s="35"/>
      <c r="M293" s="187"/>
      <c r="N293" s="188"/>
      <c r="O293" s="67"/>
      <c r="P293" s="67"/>
      <c r="Q293" s="67"/>
      <c r="R293" s="67"/>
      <c r="S293" s="67"/>
      <c r="T293" s="68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6" t="s">
        <v>143</v>
      </c>
      <c r="AU293" s="16" t="s">
        <v>85</v>
      </c>
    </row>
    <row r="294" spans="1:65" s="13" customFormat="1" ht="11.25">
      <c r="B294" s="201"/>
      <c r="C294" s="202"/>
      <c r="D294" s="185" t="s">
        <v>192</v>
      </c>
      <c r="E294" s="203" t="s">
        <v>1</v>
      </c>
      <c r="F294" s="204" t="s">
        <v>441</v>
      </c>
      <c r="G294" s="202"/>
      <c r="H294" s="205">
        <v>45</v>
      </c>
      <c r="I294" s="202"/>
      <c r="J294" s="202"/>
      <c r="K294" s="202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192</v>
      </c>
      <c r="AU294" s="210" t="s">
        <v>85</v>
      </c>
      <c r="AV294" s="13" t="s">
        <v>85</v>
      </c>
      <c r="AW294" s="13" t="s">
        <v>32</v>
      </c>
      <c r="AX294" s="13" t="s">
        <v>83</v>
      </c>
      <c r="AY294" s="210" t="s">
        <v>135</v>
      </c>
    </row>
    <row r="295" spans="1:65" s="11" customFormat="1" ht="22.9" customHeight="1">
      <c r="B295" s="160"/>
      <c r="C295" s="161"/>
      <c r="D295" s="162" t="s">
        <v>74</v>
      </c>
      <c r="E295" s="199" t="s">
        <v>170</v>
      </c>
      <c r="F295" s="199" t="s">
        <v>367</v>
      </c>
      <c r="G295" s="161"/>
      <c r="H295" s="161"/>
      <c r="I295" s="161"/>
      <c r="J295" s="200">
        <f>BK295</f>
        <v>97711.8</v>
      </c>
      <c r="K295" s="161"/>
      <c r="L295" s="165"/>
      <c r="M295" s="166"/>
      <c r="N295" s="167"/>
      <c r="O295" s="167"/>
      <c r="P295" s="168">
        <f>SUM(P296:P325)</f>
        <v>12.426000000000002</v>
      </c>
      <c r="Q295" s="167"/>
      <c r="R295" s="168">
        <f>SUM(R296:R325)</f>
        <v>0.21351539999999999</v>
      </c>
      <c r="S295" s="167"/>
      <c r="T295" s="169">
        <f>SUM(T296:T325)</f>
        <v>0</v>
      </c>
      <c r="AR295" s="170" t="s">
        <v>83</v>
      </c>
      <c r="AT295" s="171" t="s">
        <v>74</v>
      </c>
      <c r="AU295" s="171" t="s">
        <v>83</v>
      </c>
      <c r="AY295" s="170" t="s">
        <v>135</v>
      </c>
      <c r="BK295" s="172">
        <f>SUM(BK296:BK325)</f>
        <v>97711.8</v>
      </c>
    </row>
    <row r="296" spans="1:65" s="2" customFormat="1" ht="24.2" customHeight="1">
      <c r="A296" s="30"/>
      <c r="B296" s="31"/>
      <c r="C296" s="173" t="s">
        <v>683</v>
      </c>
      <c r="D296" s="173" t="s">
        <v>136</v>
      </c>
      <c r="E296" s="174" t="s">
        <v>730</v>
      </c>
      <c r="F296" s="175" t="s">
        <v>731</v>
      </c>
      <c r="G296" s="176" t="s">
        <v>198</v>
      </c>
      <c r="H296" s="177">
        <v>2</v>
      </c>
      <c r="I296" s="178">
        <v>333.71</v>
      </c>
      <c r="J296" s="178">
        <f>ROUND(I296*H296,2)</f>
        <v>667.42</v>
      </c>
      <c r="K296" s="175" t="s">
        <v>140</v>
      </c>
      <c r="L296" s="35"/>
      <c r="M296" s="179" t="s">
        <v>1</v>
      </c>
      <c r="N296" s="180" t="s">
        <v>40</v>
      </c>
      <c r="O296" s="181">
        <v>0.70299999999999996</v>
      </c>
      <c r="P296" s="181">
        <f>O296*H296</f>
        <v>1.4059999999999999</v>
      </c>
      <c r="Q296" s="181">
        <v>8.6767000000000007E-3</v>
      </c>
      <c r="R296" s="181">
        <f>Q296*H296</f>
        <v>1.7353400000000001E-2</v>
      </c>
      <c r="S296" s="181">
        <v>0</v>
      </c>
      <c r="T296" s="182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83" t="s">
        <v>151</v>
      </c>
      <c r="AT296" s="183" t="s">
        <v>136</v>
      </c>
      <c r="AU296" s="183" t="s">
        <v>85</v>
      </c>
      <c r="AY296" s="16" t="s">
        <v>135</v>
      </c>
      <c r="BE296" s="184">
        <f>IF(N296="základní",J296,0)</f>
        <v>667.42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6" t="s">
        <v>83</v>
      </c>
      <c r="BK296" s="184">
        <f>ROUND(I296*H296,2)</f>
        <v>667.42</v>
      </c>
      <c r="BL296" s="16" t="s">
        <v>151</v>
      </c>
      <c r="BM296" s="183" t="s">
        <v>732</v>
      </c>
    </row>
    <row r="297" spans="1:65" s="2" customFormat="1" ht="58.5">
      <c r="A297" s="30"/>
      <c r="B297" s="31"/>
      <c r="C297" s="32"/>
      <c r="D297" s="185" t="s">
        <v>143</v>
      </c>
      <c r="E297" s="32"/>
      <c r="F297" s="186" t="s">
        <v>733</v>
      </c>
      <c r="G297" s="32"/>
      <c r="H297" s="32"/>
      <c r="I297" s="32"/>
      <c r="J297" s="32"/>
      <c r="K297" s="32"/>
      <c r="L297" s="35"/>
      <c r="M297" s="187"/>
      <c r="N297" s="188"/>
      <c r="O297" s="67"/>
      <c r="P297" s="67"/>
      <c r="Q297" s="67"/>
      <c r="R297" s="67"/>
      <c r="S297" s="67"/>
      <c r="T297" s="68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T297" s="16" t="s">
        <v>143</v>
      </c>
      <c r="AU297" s="16" t="s">
        <v>85</v>
      </c>
    </row>
    <row r="298" spans="1:65" s="13" customFormat="1" ht="11.25">
      <c r="B298" s="201"/>
      <c r="C298" s="202"/>
      <c r="D298" s="185" t="s">
        <v>192</v>
      </c>
      <c r="E298" s="203" t="s">
        <v>1</v>
      </c>
      <c r="F298" s="204" t="s">
        <v>85</v>
      </c>
      <c r="G298" s="202"/>
      <c r="H298" s="205">
        <v>2</v>
      </c>
      <c r="I298" s="202"/>
      <c r="J298" s="202"/>
      <c r="K298" s="202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192</v>
      </c>
      <c r="AU298" s="210" t="s">
        <v>85</v>
      </c>
      <c r="AV298" s="13" t="s">
        <v>85</v>
      </c>
      <c r="AW298" s="13" t="s">
        <v>32</v>
      </c>
      <c r="AX298" s="13" t="s">
        <v>83</v>
      </c>
      <c r="AY298" s="210" t="s">
        <v>135</v>
      </c>
    </row>
    <row r="299" spans="1:65" s="2" customFormat="1" ht="24.2" customHeight="1">
      <c r="A299" s="30"/>
      <c r="B299" s="31"/>
      <c r="C299" s="173" t="s">
        <v>688</v>
      </c>
      <c r="D299" s="173" t="s">
        <v>136</v>
      </c>
      <c r="E299" s="174" t="s">
        <v>735</v>
      </c>
      <c r="F299" s="175" t="s">
        <v>736</v>
      </c>
      <c r="G299" s="176" t="s">
        <v>198</v>
      </c>
      <c r="H299" s="177">
        <v>2</v>
      </c>
      <c r="I299" s="178">
        <v>272.58</v>
      </c>
      <c r="J299" s="178">
        <f>ROUND(I299*H299,2)</f>
        <v>545.16</v>
      </c>
      <c r="K299" s="175" t="s">
        <v>140</v>
      </c>
      <c r="L299" s="35"/>
      <c r="M299" s="179" t="s">
        <v>1</v>
      </c>
      <c r="N299" s="180" t="s">
        <v>40</v>
      </c>
      <c r="O299" s="181">
        <v>0.54700000000000004</v>
      </c>
      <c r="P299" s="181">
        <f>O299*H299</f>
        <v>1.0940000000000001</v>
      </c>
      <c r="Q299" s="181">
        <v>3.6904300000000001E-2</v>
      </c>
      <c r="R299" s="181">
        <f>Q299*H299</f>
        <v>7.3808600000000002E-2</v>
      </c>
      <c r="S299" s="181">
        <v>0</v>
      </c>
      <c r="T299" s="182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83" t="s">
        <v>151</v>
      </c>
      <c r="AT299" s="183" t="s">
        <v>136</v>
      </c>
      <c r="AU299" s="183" t="s">
        <v>85</v>
      </c>
      <c r="AY299" s="16" t="s">
        <v>135</v>
      </c>
      <c r="BE299" s="184">
        <f>IF(N299="základní",J299,0)</f>
        <v>545.16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6" t="s">
        <v>83</v>
      </c>
      <c r="BK299" s="184">
        <f>ROUND(I299*H299,2)</f>
        <v>545.16</v>
      </c>
      <c r="BL299" s="16" t="s">
        <v>151</v>
      </c>
      <c r="BM299" s="183" t="s">
        <v>737</v>
      </c>
    </row>
    <row r="300" spans="1:65" s="2" customFormat="1" ht="58.5">
      <c r="A300" s="30"/>
      <c r="B300" s="31"/>
      <c r="C300" s="32"/>
      <c r="D300" s="185" t="s">
        <v>143</v>
      </c>
      <c r="E300" s="32"/>
      <c r="F300" s="186" t="s">
        <v>738</v>
      </c>
      <c r="G300" s="32"/>
      <c r="H300" s="32"/>
      <c r="I300" s="32"/>
      <c r="J300" s="32"/>
      <c r="K300" s="32"/>
      <c r="L300" s="35"/>
      <c r="M300" s="187"/>
      <c r="N300" s="188"/>
      <c r="O300" s="67"/>
      <c r="P300" s="67"/>
      <c r="Q300" s="67"/>
      <c r="R300" s="67"/>
      <c r="S300" s="67"/>
      <c r="T300" s="68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T300" s="16" t="s">
        <v>143</v>
      </c>
      <c r="AU300" s="16" t="s">
        <v>85</v>
      </c>
    </row>
    <row r="301" spans="1:65" s="13" customFormat="1" ht="11.25">
      <c r="B301" s="201"/>
      <c r="C301" s="202"/>
      <c r="D301" s="185" t="s">
        <v>192</v>
      </c>
      <c r="E301" s="203" t="s">
        <v>1</v>
      </c>
      <c r="F301" s="204" t="s">
        <v>85</v>
      </c>
      <c r="G301" s="202"/>
      <c r="H301" s="205">
        <v>2</v>
      </c>
      <c r="I301" s="202"/>
      <c r="J301" s="202"/>
      <c r="K301" s="202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192</v>
      </c>
      <c r="AU301" s="210" t="s">
        <v>85</v>
      </c>
      <c r="AV301" s="13" t="s">
        <v>85</v>
      </c>
      <c r="AW301" s="13" t="s">
        <v>32</v>
      </c>
      <c r="AX301" s="13" t="s">
        <v>83</v>
      </c>
      <c r="AY301" s="210" t="s">
        <v>135</v>
      </c>
    </row>
    <row r="302" spans="1:65" s="2" customFormat="1" ht="24.2" customHeight="1">
      <c r="A302" s="30"/>
      <c r="B302" s="31"/>
      <c r="C302" s="173" t="s">
        <v>694</v>
      </c>
      <c r="D302" s="173" t="s">
        <v>136</v>
      </c>
      <c r="E302" s="174" t="s">
        <v>740</v>
      </c>
      <c r="F302" s="175" t="s">
        <v>741</v>
      </c>
      <c r="G302" s="176" t="s">
        <v>198</v>
      </c>
      <c r="H302" s="177">
        <v>2</v>
      </c>
      <c r="I302" s="178">
        <v>369.82</v>
      </c>
      <c r="J302" s="178">
        <f>ROUND(I302*H302,2)</f>
        <v>739.64</v>
      </c>
      <c r="K302" s="175" t="s">
        <v>140</v>
      </c>
      <c r="L302" s="35"/>
      <c r="M302" s="179" t="s">
        <v>1</v>
      </c>
      <c r="N302" s="180" t="s">
        <v>40</v>
      </c>
      <c r="O302" s="181">
        <v>0.753</v>
      </c>
      <c r="P302" s="181">
        <f>O302*H302</f>
        <v>1.506</v>
      </c>
      <c r="Q302" s="181">
        <v>6.0526700000000003E-2</v>
      </c>
      <c r="R302" s="181">
        <f>Q302*H302</f>
        <v>0.12105340000000001</v>
      </c>
      <c r="S302" s="181">
        <v>0</v>
      </c>
      <c r="T302" s="182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83" t="s">
        <v>151</v>
      </c>
      <c r="AT302" s="183" t="s">
        <v>136</v>
      </c>
      <c r="AU302" s="183" t="s">
        <v>85</v>
      </c>
      <c r="AY302" s="16" t="s">
        <v>135</v>
      </c>
      <c r="BE302" s="184">
        <f>IF(N302="základní",J302,0)</f>
        <v>739.64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6" t="s">
        <v>83</v>
      </c>
      <c r="BK302" s="184">
        <f>ROUND(I302*H302,2)</f>
        <v>739.64</v>
      </c>
      <c r="BL302" s="16" t="s">
        <v>151</v>
      </c>
      <c r="BM302" s="183" t="s">
        <v>742</v>
      </c>
    </row>
    <row r="303" spans="1:65" s="2" customFormat="1" ht="58.5">
      <c r="A303" s="30"/>
      <c r="B303" s="31"/>
      <c r="C303" s="32"/>
      <c r="D303" s="185" t="s">
        <v>143</v>
      </c>
      <c r="E303" s="32"/>
      <c r="F303" s="186" t="s">
        <v>743</v>
      </c>
      <c r="G303" s="32"/>
      <c r="H303" s="32"/>
      <c r="I303" s="32"/>
      <c r="J303" s="32"/>
      <c r="K303" s="32"/>
      <c r="L303" s="35"/>
      <c r="M303" s="187"/>
      <c r="N303" s="188"/>
      <c r="O303" s="67"/>
      <c r="P303" s="67"/>
      <c r="Q303" s="67"/>
      <c r="R303" s="67"/>
      <c r="S303" s="67"/>
      <c r="T303" s="68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T303" s="16" t="s">
        <v>143</v>
      </c>
      <c r="AU303" s="16" t="s">
        <v>85</v>
      </c>
    </row>
    <row r="304" spans="1:65" s="13" customFormat="1" ht="11.25">
      <c r="B304" s="201"/>
      <c r="C304" s="202"/>
      <c r="D304" s="185" t="s">
        <v>192</v>
      </c>
      <c r="E304" s="203" t="s">
        <v>1</v>
      </c>
      <c r="F304" s="204" t="s">
        <v>85</v>
      </c>
      <c r="G304" s="202"/>
      <c r="H304" s="205">
        <v>2</v>
      </c>
      <c r="I304" s="202"/>
      <c r="J304" s="202"/>
      <c r="K304" s="202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192</v>
      </c>
      <c r="AU304" s="210" t="s">
        <v>85</v>
      </c>
      <c r="AV304" s="13" t="s">
        <v>85</v>
      </c>
      <c r="AW304" s="13" t="s">
        <v>32</v>
      </c>
      <c r="AX304" s="13" t="s">
        <v>83</v>
      </c>
      <c r="AY304" s="210" t="s">
        <v>135</v>
      </c>
    </row>
    <row r="305" spans="1:65" s="2" customFormat="1" ht="24.2" customHeight="1">
      <c r="A305" s="30"/>
      <c r="B305" s="31"/>
      <c r="C305" s="173" t="s">
        <v>699</v>
      </c>
      <c r="D305" s="173" t="s">
        <v>136</v>
      </c>
      <c r="E305" s="174" t="s">
        <v>745</v>
      </c>
      <c r="F305" s="175" t="s">
        <v>746</v>
      </c>
      <c r="G305" s="176" t="s">
        <v>349</v>
      </c>
      <c r="H305" s="177">
        <v>2</v>
      </c>
      <c r="I305" s="178">
        <v>241.32</v>
      </c>
      <c r="J305" s="178">
        <f>ROUND(I305*H305,2)</f>
        <v>482.64</v>
      </c>
      <c r="K305" s="175" t="s">
        <v>140</v>
      </c>
      <c r="L305" s="35"/>
      <c r="M305" s="179" t="s">
        <v>1</v>
      </c>
      <c r="N305" s="180" t="s">
        <v>40</v>
      </c>
      <c r="O305" s="181">
        <v>0.43</v>
      </c>
      <c r="P305" s="181">
        <f>O305*H305</f>
        <v>0.86</v>
      </c>
      <c r="Q305" s="181">
        <v>6.4999999999999997E-4</v>
      </c>
      <c r="R305" s="181">
        <f>Q305*H305</f>
        <v>1.2999999999999999E-3</v>
      </c>
      <c r="S305" s="181">
        <v>0</v>
      </c>
      <c r="T305" s="182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83" t="s">
        <v>151</v>
      </c>
      <c r="AT305" s="183" t="s">
        <v>136</v>
      </c>
      <c r="AU305" s="183" t="s">
        <v>85</v>
      </c>
      <c r="AY305" s="16" t="s">
        <v>135</v>
      </c>
      <c r="BE305" s="184">
        <f>IF(N305="základní",J305,0)</f>
        <v>482.64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6" t="s">
        <v>83</v>
      </c>
      <c r="BK305" s="184">
        <f>ROUND(I305*H305,2)</f>
        <v>482.64</v>
      </c>
      <c r="BL305" s="16" t="s">
        <v>151</v>
      </c>
      <c r="BM305" s="183" t="s">
        <v>747</v>
      </c>
    </row>
    <row r="306" spans="1:65" s="2" customFormat="1" ht="19.5">
      <c r="A306" s="30"/>
      <c r="B306" s="31"/>
      <c r="C306" s="32"/>
      <c r="D306" s="185" t="s">
        <v>143</v>
      </c>
      <c r="E306" s="32"/>
      <c r="F306" s="186" t="s">
        <v>748</v>
      </c>
      <c r="G306" s="32"/>
      <c r="H306" s="32"/>
      <c r="I306" s="32"/>
      <c r="J306" s="32"/>
      <c r="K306" s="32"/>
      <c r="L306" s="35"/>
      <c r="M306" s="187"/>
      <c r="N306" s="188"/>
      <c r="O306" s="67"/>
      <c r="P306" s="67"/>
      <c r="Q306" s="67"/>
      <c r="R306" s="67"/>
      <c r="S306" s="67"/>
      <c r="T306" s="68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T306" s="16" t="s">
        <v>143</v>
      </c>
      <c r="AU306" s="16" t="s">
        <v>85</v>
      </c>
    </row>
    <row r="307" spans="1:65" s="13" customFormat="1" ht="11.25">
      <c r="B307" s="201"/>
      <c r="C307" s="202"/>
      <c r="D307" s="185" t="s">
        <v>192</v>
      </c>
      <c r="E307" s="203" t="s">
        <v>1</v>
      </c>
      <c r="F307" s="204" t="s">
        <v>85</v>
      </c>
      <c r="G307" s="202"/>
      <c r="H307" s="205">
        <v>2</v>
      </c>
      <c r="I307" s="202"/>
      <c r="J307" s="202"/>
      <c r="K307" s="202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192</v>
      </c>
      <c r="AU307" s="210" t="s">
        <v>85</v>
      </c>
      <c r="AV307" s="13" t="s">
        <v>85</v>
      </c>
      <c r="AW307" s="13" t="s">
        <v>32</v>
      </c>
      <c r="AX307" s="13" t="s">
        <v>83</v>
      </c>
      <c r="AY307" s="210" t="s">
        <v>135</v>
      </c>
    </row>
    <row r="308" spans="1:65" s="2" customFormat="1" ht="24.2" customHeight="1">
      <c r="A308" s="30"/>
      <c r="B308" s="31"/>
      <c r="C308" s="173" t="s">
        <v>705</v>
      </c>
      <c r="D308" s="173" t="s">
        <v>136</v>
      </c>
      <c r="E308" s="174" t="s">
        <v>750</v>
      </c>
      <c r="F308" s="175" t="s">
        <v>751</v>
      </c>
      <c r="G308" s="176" t="s">
        <v>349</v>
      </c>
      <c r="H308" s="177">
        <v>2</v>
      </c>
      <c r="I308" s="178">
        <v>138.47</v>
      </c>
      <c r="J308" s="178">
        <f>ROUND(I308*H308,2)</f>
        <v>276.94</v>
      </c>
      <c r="K308" s="175" t="s">
        <v>140</v>
      </c>
      <c r="L308" s="35"/>
      <c r="M308" s="179" t="s">
        <v>1</v>
      </c>
      <c r="N308" s="180" t="s">
        <v>40</v>
      </c>
      <c r="O308" s="181">
        <v>0.28999999999999998</v>
      </c>
      <c r="P308" s="181">
        <f>O308*H308</f>
        <v>0.57999999999999996</v>
      </c>
      <c r="Q308" s="181">
        <v>0</v>
      </c>
      <c r="R308" s="181">
        <f>Q308*H308</f>
        <v>0</v>
      </c>
      <c r="S308" s="181">
        <v>0</v>
      </c>
      <c r="T308" s="182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83" t="s">
        <v>151</v>
      </c>
      <c r="AT308" s="183" t="s">
        <v>136</v>
      </c>
      <c r="AU308" s="183" t="s">
        <v>85</v>
      </c>
      <c r="AY308" s="16" t="s">
        <v>135</v>
      </c>
      <c r="BE308" s="184">
        <f>IF(N308="základní",J308,0)</f>
        <v>276.94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6" t="s">
        <v>83</v>
      </c>
      <c r="BK308" s="184">
        <f>ROUND(I308*H308,2)</f>
        <v>276.94</v>
      </c>
      <c r="BL308" s="16" t="s">
        <v>151</v>
      </c>
      <c r="BM308" s="183" t="s">
        <v>752</v>
      </c>
    </row>
    <row r="309" spans="1:65" s="2" customFormat="1" ht="19.5">
      <c r="A309" s="30"/>
      <c r="B309" s="31"/>
      <c r="C309" s="32"/>
      <c r="D309" s="185" t="s">
        <v>143</v>
      </c>
      <c r="E309" s="32"/>
      <c r="F309" s="186" t="s">
        <v>753</v>
      </c>
      <c r="G309" s="32"/>
      <c r="H309" s="32"/>
      <c r="I309" s="32"/>
      <c r="J309" s="32"/>
      <c r="K309" s="32"/>
      <c r="L309" s="35"/>
      <c r="M309" s="187"/>
      <c r="N309" s="188"/>
      <c r="O309" s="67"/>
      <c r="P309" s="67"/>
      <c r="Q309" s="67"/>
      <c r="R309" s="67"/>
      <c r="S309" s="67"/>
      <c r="T309" s="68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T309" s="16" t="s">
        <v>143</v>
      </c>
      <c r="AU309" s="16" t="s">
        <v>85</v>
      </c>
    </row>
    <row r="310" spans="1:65" s="13" customFormat="1" ht="11.25">
      <c r="B310" s="201"/>
      <c r="C310" s="202"/>
      <c r="D310" s="185" t="s">
        <v>192</v>
      </c>
      <c r="E310" s="203" t="s">
        <v>1</v>
      </c>
      <c r="F310" s="204" t="s">
        <v>85</v>
      </c>
      <c r="G310" s="202"/>
      <c r="H310" s="205">
        <v>2</v>
      </c>
      <c r="I310" s="202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192</v>
      </c>
      <c r="AU310" s="210" t="s">
        <v>85</v>
      </c>
      <c r="AV310" s="13" t="s">
        <v>85</v>
      </c>
      <c r="AW310" s="13" t="s">
        <v>32</v>
      </c>
      <c r="AX310" s="13" t="s">
        <v>83</v>
      </c>
      <c r="AY310" s="210" t="s">
        <v>135</v>
      </c>
    </row>
    <row r="311" spans="1:65" s="2" customFormat="1" ht="24.2" customHeight="1">
      <c r="A311" s="30"/>
      <c r="B311" s="31"/>
      <c r="C311" s="173" t="s">
        <v>710</v>
      </c>
      <c r="D311" s="173" t="s">
        <v>136</v>
      </c>
      <c r="E311" s="174" t="s">
        <v>893</v>
      </c>
      <c r="F311" s="175" t="s">
        <v>894</v>
      </c>
      <c r="G311" s="176" t="s">
        <v>757</v>
      </c>
      <c r="H311" s="177">
        <v>1</v>
      </c>
      <c r="I311" s="178">
        <v>30000</v>
      </c>
      <c r="J311" s="178">
        <f>ROUND(I311*H311,2)</f>
        <v>30000</v>
      </c>
      <c r="K311" s="175" t="s">
        <v>1</v>
      </c>
      <c r="L311" s="35"/>
      <c r="M311" s="179" t="s">
        <v>1</v>
      </c>
      <c r="N311" s="180" t="s">
        <v>40</v>
      </c>
      <c r="O311" s="181">
        <v>1.3959999999999999</v>
      </c>
      <c r="P311" s="181">
        <f>O311*H311</f>
        <v>1.3959999999999999</v>
      </c>
      <c r="Q311" s="181">
        <v>0</v>
      </c>
      <c r="R311" s="181">
        <f>Q311*H311</f>
        <v>0</v>
      </c>
      <c r="S311" s="181">
        <v>0</v>
      </c>
      <c r="T311" s="18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83" t="s">
        <v>151</v>
      </c>
      <c r="AT311" s="183" t="s">
        <v>136</v>
      </c>
      <c r="AU311" s="183" t="s">
        <v>85</v>
      </c>
      <c r="AY311" s="16" t="s">
        <v>135</v>
      </c>
      <c r="BE311" s="184">
        <f>IF(N311="základní",J311,0)</f>
        <v>30000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6" t="s">
        <v>83</v>
      </c>
      <c r="BK311" s="184">
        <f>ROUND(I311*H311,2)</f>
        <v>30000</v>
      </c>
      <c r="BL311" s="16" t="s">
        <v>151</v>
      </c>
      <c r="BM311" s="183" t="s">
        <v>895</v>
      </c>
    </row>
    <row r="312" spans="1:65" s="2" customFormat="1" ht="29.25">
      <c r="A312" s="30"/>
      <c r="B312" s="31"/>
      <c r="C312" s="32"/>
      <c r="D312" s="185" t="s">
        <v>143</v>
      </c>
      <c r="E312" s="32"/>
      <c r="F312" s="186" t="s">
        <v>759</v>
      </c>
      <c r="G312" s="32"/>
      <c r="H312" s="32"/>
      <c r="I312" s="32"/>
      <c r="J312" s="32"/>
      <c r="K312" s="32"/>
      <c r="L312" s="35"/>
      <c r="M312" s="187"/>
      <c r="N312" s="188"/>
      <c r="O312" s="67"/>
      <c r="P312" s="67"/>
      <c r="Q312" s="67"/>
      <c r="R312" s="67"/>
      <c r="S312" s="67"/>
      <c r="T312" s="68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T312" s="16" t="s">
        <v>143</v>
      </c>
      <c r="AU312" s="16" t="s">
        <v>85</v>
      </c>
    </row>
    <row r="313" spans="1:65" s="13" customFormat="1" ht="11.25">
      <c r="B313" s="201"/>
      <c r="C313" s="202"/>
      <c r="D313" s="185" t="s">
        <v>192</v>
      </c>
      <c r="E313" s="203" t="s">
        <v>1</v>
      </c>
      <c r="F313" s="204" t="s">
        <v>83</v>
      </c>
      <c r="G313" s="202"/>
      <c r="H313" s="205">
        <v>1</v>
      </c>
      <c r="I313" s="202"/>
      <c r="J313" s="202"/>
      <c r="K313" s="202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192</v>
      </c>
      <c r="AU313" s="210" t="s">
        <v>85</v>
      </c>
      <c r="AV313" s="13" t="s">
        <v>85</v>
      </c>
      <c r="AW313" s="13" t="s">
        <v>32</v>
      </c>
      <c r="AX313" s="13" t="s">
        <v>83</v>
      </c>
      <c r="AY313" s="210" t="s">
        <v>135</v>
      </c>
    </row>
    <row r="314" spans="1:65" s="2" customFormat="1" ht="33" customHeight="1">
      <c r="A314" s="30"/>
      <c r="B314" s="31"/>
      <c r="C314" s="173" t="s">
        <v>715</v>
      </c>
      <c r="D314" s="173" t="s">
        <v>136</v>
      </c>
      <c r="E314" s="174" t="s">
        <v>755</v>
      </c>
      <c r="F314" s="175" t="s">
        <v>896</v>
      </c>
      <c r="G314" s="176" t="s">
        <v>757</v>
      </c>
      <c r="H314" s="177">
        <v>1</v>
      </c>
      <c r="I314" s="178">
        <v>40000</v>
      </c>
      <c r="J314" s="178">
        <f>ROUND(I314*H314,2)</f>
        <v>40000</v>
      </c>
      <c r="K314" s="175" t="s">
        <v>1</v>
      </c>
      <c r="L314" s="35"/>
      <c r="M314" s="179" t="s">
        <v>1</v>
      </c>
      <c r="N314" s="180" t="s">
        <v>40</v>
      </c>
      <c r="O314" s="181">
        <v>1.3959999999999999</v>
      </c>
      <c r="P314" s="181">
        <f>O314*H314</f>
        <v>1.3959999999999999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83" t="s">
        <v>151</v>
      </c>
      <c r="AT314" s="183" t="s">
        <v>136</v>
      </c>
      <c r="AU314" s="183" t="s">
        <v>85</v>
      </c>
      <c r="AY314" s="16" t="s">
        <v>135</v>
      </c>
      <c r="BE314" s="184">
        <f>IF(N314="základní",J314,0)</f>
        <v>40000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6" t="s">
        <v>83</v>
      </c>
      <c r="BK314" s="184">
        <f>ROUND(I314*H314,2)</f>
        <v>40000</v>
      </c>
      <c r="BL314" s="16" t="s">
        <v>151</v>
      </c>
      <c r="BM314" s="183" t="s">
        <v>897</v>
      </c>
    </row>
    <row r="315" spans="1:65" s="2" customFormat="1" ht="29.25">
      <c r="A315" s="30"/>
      <c r="B315" s="31"/>
      <c r="C315" s="32"/>
      <c r="D315" s="185" t="s">
        <v>143</v>
      </c>
      <c r="E315" s="32"/>
      <c r="F315" s="186" t="s">
        <v>759</v>
      </c>
      <c r="G315" s="32"/>
      <c r="H315" s="32"/>
      <c r="I315" s="32"/>
      <c r="J315" s="32"/>
      <c r="K315" s="32"/>
      <c r="L315" s="35"/>
      <c r="M315" s="187"/>
      <c r="N315" s="188"/>
      <c r="O315" s="67"/>
      <c r="P315" s="67"/>
      <c r="Q315" s="67"/>
      <c r="R315" s="67"/>
      <c r="S315" s="67"/>
      <c r="T315" s="68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T315" s="16" t="s">
        <v>143</v>
      </c>
      <c r="AU315" s="16" t="s">
        <v>85</v>
      </c>
    </row>
    <row r="316" spans="1:65" s="13" customFormat="1" ht="11.25">
      <c r="B316" s="201"/>
      <c r="C316" s="202"/>
      <c r="D316" s="185" t="s">
        <v>192</v>
      </c>
      <c r="E316" s="203" t="s">
        <v>1</v>
      </c>
      <c r="F316" s="204" t="s">
        <v>83</v>
      </c>
      <c r="G316" s="202"/>
      <c r="H316" s="205">
        <v>1</v>
      </c>
      <c r="I316" s="202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192</v>
      </c>
      <c r="AU316" s="210" t="s">
        <v>85</v>
      </c>
      <c r="AV316" s="13" t="s">
        <v>85</v>
      </c>
      <c r="AW316" s="13" t="s">
        <v>32</v>
      </c>
      <c r="AX316" s="13" t="s">
        <v>83</v>
      </c>
      <c r="AY316" s="210" t="s">
        <v>135</v>
      </c>
    </row>
    <row r="317" spans="1:65" s="2" customFormat="1" ht="16.5" customHeight="1">
      <c r="A317" s="30"/>
      <c r="B317" s="31"/>
      <c r="C317" s="173" t="s">
        <v>720</v>
      </c>
      <c r="D317" s="173" t="s">
        <v>136</v>
      </c>
      <c r="E317" s="174" t="s">
        <v>171</v>
      </c>
      <c r="F317" s="175" t="s">
        <v>756</v>
      </c>
      <c r="G317" s="176" t="s">
        <v>757</v>
      </c>
      <c r="H317" s="177">
        <v>1</v>
      </c>
      <c r="I317" s="178">
        <v>10000</v>
      </c>
      <c r="J317" s="178">
        <f>ROUND(I317*H317,2)</f>
        <v>10000</v>
      </c>
      <c r="K317" s="175" t="s">
        <v>1</v>
      </c>
      <c r="L317" s="35"/>
      <c r="M317" s="179" t="s">
        <v>1</v>
      </c>
      <c r="N317" s="180" t="s">
        <v>40</v>
      </c>
      <c r="O317" s="181">
        <v>1.3959999999999999</v>
      </c>
      <c r="P317" s="181">
        <f>O317*H317</f>
        <v>1.3959999999999999</v>
      </c>
      <c r="Q317" s="181">
        <v>0</v>
      </c>
      <c r="R317" s="181">
        <f>Q317*H317</f>
        <v>0</v>
      </c>
      <c r="S317" s="181">
        <v>0</v>
      </c>
      <c r="T317" s="182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83" t="s">
        <v>151</v>
      </c>
      <c r="AT317" s="183" t="s">
        <v>136</v>
      </c>
      <c r="AU317" s="183" t="s">
        <v>85</v>
      </c>
      <c r="AY317" s="16" t="s">
        <v>135</v>
      </c>
      <c r="BE317" s="184">
        <f>IF(N317="základní",J317,0)</f>
        <v>10000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6" t="s">
        <v>83</v>
      </c>
      <c r="BK317" s="184">
        <f>ROUND(I317*H317,2)</f>
        <v>10000</v>
      </c>
      <c r="BL317" s="16" t="s">
        <v>151</v>
      </c>
      <c r="BM317" s="183" t="s">
        <v>758</v>
      </c>
    </row>
    <row r="318" spans="1:65" s="2" customFormat="1" ht="29.25">
      <c r="A318" s="30"/>
      <c r="B318" s="31"/>
      <c r="C318" s="32"/>
      <c r="D318" s="185" t="s">
        <v>143</v>
      </c>
      <c r="E318" s="32"/>
      <c r="F318" s="186" t="s">
        <v>759</v>
      </c>
      <c r="G318" s="32"/>
      <c r="H318" s="32"/>
      <c r="I318" s="32"/>
      <c r="J318" s="32"/>
      <c r="K318" s="32"/>
      <c r="L318" s="35"/>
      <c r="M318" s="187"/>
      <c r="N318" s="188"/>
      <c r="O318" s="67"/>
      <c r="P318" s="67"/>
      <c r="Q318" s="67"/>
      <c r="R318" s="67"/>
      <c r="S318" s="67"/>
      <c r="T318" s="68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T318" s="16" t="s">
        <v>143</v>
      </c>
      <c r="AU318" s="16" t="s">
        <v>85</v>
      </c>
    </row>
    <row r="319" spans="1:65" s="13" customFormat="1" ht="11.25">
      <c r="B319" s="201"/>
      <c r="C319" s="202"/>
      <c r="D319" s="185" t="s">
        <v>192</v>
      </c>
      <c r="E319" s="203" t="s">
        <v>1</v>
      </c>
      <c r="F319" s="204" t="s">
        <v>83</v>
      </c>
      <c r="G319" s="202"/>
      <c r="H319" s="205">
        <v>1</v>
      </c>
      <c r="I319" s="202"/>
      <c r="J319" s="202"/>
      <c r="K319" s="202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192</v>
      </c>
      <c r="AU319" s="210" t="s">
        <v>85</v>
      </c>
      <c r="AV319" s="13" t="s">
        <v>85</v>
      </c>
      <c r="AW319" s="13" t="s">
        <v>32</v>
      </c>
      <c r="AX319" s="13" t="s">
        <v>83</v>
      </c>
      <c r="AY319" s="210" t="s">
        <v>135</v>
      </c>
    </row>
    <row r="320" spans="1:65" s="2" customFormat="1" ht="16.5" customHeight="1">
      <c r="A320" s="30"/>
      <c r="B320" s="31"/>
      <c r="C320" s="173" t="s">
        <v>725</v>
      </c>
      <c r="D320" s="173" t="s">
        <v>136</v>
      </c>
      <c r="E320" s="174" t="s">
        <v>764</v>
      </c>
      <c r="F320" s="175" t="s">
        <v>761</v>
      </c>
      <c r="G320" s="176" t="s">
        <v>757</v>
      </c>
      <c r="H320" s="177">
        <v>1</v>
      </c>
      <c r="I320" s="178">
        <v>5000</v>
      </c>
      <c r="J320" s="178">
        <f>ROUND(I320*H320,2)</f>
        <v>5000</v>
      </c>
      <c r="K320" s="175" t="s">
        <v>1</v>
      </c>
      <c r="L320" s="35"/>
      <c r="M320" s="179" t="s">
        <v>1</v>
      </c>
      <c r="N320" s="180" t="s">
        <v>40</v>
      </c>
      <c r="O320" s="181">
        <v>1.3959999999999999</v>
      </c>
      <c r="P320" s="181">
        <f>O320*H320</f>
        <v>1.3959999999999999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83" t="s">
        <v>151</v>
      </c>
      <c r="AT320" s="183" t="s">
        <v>136</v>
      </c>
      <c r="AU320" s="183" t="s">
        <v>85</v>
      </c>
      <c r="AY320" s="16" t="s">
        <v>135</v>
      </c>
      <c r="BE320" s="184">
        <f>IF(N320="základní",J320,0)</f>
        <v>5000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6" t="s">
        <v>83</v>
      </c>
      <c r="BK320" s="184">
        <f>ROUND(I320*H320,2)</f>
        <v>5000</v>
      </c>
      <c r="BL320" s="16" t="s">
        <v>151</v>
      </c>
      <c r="BM320" s="183" t="s">
        <v>762</v>
      </c>
    </row>
    <row r="321" spans="1:65" s="2" customFormat="1" ht="29.25">
      <c r="A321" s="30"/>
      <c r="B321" s="31"/>
      <c r="C321" s="32"/>
      <c r="D321" s="185" t="s">
        <v>143</v>
      </c>
      <c r="E321" s="32"/>
      <c r="F321" s="186" t="s">
        <v>759</v>
      </c>
      <c r="G321" s="32"/>
      <c r="H321" s="32"/>
      <c r="I321" s="32"/>
      <c r="J321" s="32"/>
      <c r="K321" s="32"/>
      <c r="L321" s="35"/>
      <c r="M321" s="187"/>
      <c r="N321" s="188"/>
      <c r="O321" s="67"/>
      <c r="P321" s="67"/>
      <c r="Q321" s="67"/>
      <c r="R321" s="67"/>
      <c r="S321" s="67"/>
      <c r="T321" s="68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T321" s="16" t="s">
        <v>143</v>
      </c>
      <c r="AU321" s="16" t="s">
        <v>85</v>
      </c>
    </row>
    <row r="322" spans="1:65" s="13" customFormat="1" ht="11.25">
      <c r="B322" s="201"/>
      <c r="C322" s="202"/>
      <c r="D322" s="185" t="s">
        <v>192</v>
      </c>
      <c r="E322" s="203" t="s">
        <v>1</v>
      </c>
      <c r="F322" s="204" t="s">
        <v>83</v>
      </c>
      <c r="G322" s="202"/>
      <c r="H322" s="205">
        <v>1</v>
      </c>
      <c r="I322" s="202"/>
      <c r="J322" s="202"/>
      <c r="K322" s="202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192</v>
      </c>
      <c r="AU322" s="210" t="s">
        <v>85</v>
      </c>
      <c r="AV322" s="13" t="s">
        <v>85</v>
      </c>
      <c r="AW322" s="13" t="s">
        <v>32</v>
      </c>
      <c r="AX322" s="13" t="s">
        <v>83</v>
      </c>
      <c r="AY322" s="210" t="s">
        <v>135</v>
      </c>
    </row>
    <row r="323" spans="1:65" s="2" customFormat="1" ht="24.2" customHeight="1">
      <c r="A323" s="30"/>
      <c r="B323" s="31"/>
      <c r="C323" s="173" t="s">
        <v>372</v>
      </c>
      <c r="D323" s="173" t="s">
        <v>136</v>
      </c>
      <c r="E323" s="174" t="s">
        <v>898</v>
      </c>
      <c r="F323" s="175" t="s">
        <v>765</v>
      </c>
      <c r="G323" s="176" t="s">
        <v>757</v>
      </c>
      <c r="H323" s="177">
        <v>1</v>
      </c>
      <c r="I323" s="178">
        <v>10000</v>
      </c>
      <c r="J323" s="178">
        <f>ROUND(I323*H323,2)</f>
        <v>10000</v>
      </c>
      <c r="K323" s="175" t="s">
        <v>1</v>
      </c>
      <c r="L323" s="35"/>
      <c r="M323" s="179" t="s">
        <v>1</v>
      </c>
      <c r="N323" s="180" t="s">
        <v>40</v>
      </c>
      <c r="O323" s="181">
        <v>1.3959999999999999</v>
      </c>
      <c r="P323" s="181">
        <f>O323*H323</f>
        <v>1.3959999999999999</v>
      </c>
      <c r="Q323" s="181">
        <v>0</v>
      </c>
      <c r="R323" s="181">
        <f>Q323*H323</f>
        <v>0</v>
      </c>
      <c r="S323" s="181">
        <v>0</v>
      </c>
      <c r="T323" s="182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83" t="s">
        <v>151</v>
      </c>
      <c r="AT323" s="183" t="s">
        <v>136</v>
      </c>
      <c r="AU323" s="183" t="s">
        <v>85</v>
      </c>
      <c r="AY323" s="16" t="s">
        <v>135</v>
      </c>
      <c r="BE323" s="184">
        <f>IF(N323="základní",J323,0)</f>
        <v>10000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6" t="s">
        <v>83</v>
      </c>
      <c r="BK323" s="184">
        <f>ROUND(I323*H323,2)</f>
        <v>10000</v>
      </c>
      <c r="BL323" s="16" t="s">
        <v>151</v>
      </c>
      <c r="BM323" s="183" t="s">
        <v>899</v>
      </c>
    </row>
    <row r="324" spans="1:65" s="2" customFormat="1" ht="29.25">
      <c r="A324" s="30"/>
      <c r="B324" s="31"/>
      <c r="C324" s="32"/>
      <c r="D324" s="185" t="s">
        <v>143</v>
      </c>
      <c r="E324" s="32"/>
      <c r="F324" s="186" t="s">
        <v>759</v>
      </c>
      <c r="G324" s="32"/>
      <c r="H324" s="32"/>
      <c r="I324" s="32"/>
      <c r="J324" s="32"/>
      <c r="K324" s="32"/>
      <c r="L324" s="35"/>
      <c r="M324" s="187"/>
      <c r="N324" s="188"/>
      <c r="O324" s="67"/>
      <c r="P324" s="67"/>
      <c r="Q324" s="67"/>
      <c r="R324" s="67"/>
      <c r="S324" s="67"/>
      <c r="T324" s="68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T324" s="16" t="s">
        <v>143</v>
      </c>
      <c r="AU324" s="16" t="s">
        <v>85</v>
      </c>
    </row>
    <row r="325" spans="1:65" s="13" customFormat="1" ht="11.25">
      <c r="B325" s="201"/>
      <c r="C325" s="202"/>
      <c r="D325" s="185" t="s">
        <v>192</v>
      </c>
      <c r="E325" s="203" t="s">
        <v>1</v>
      </c>
      <c r="F325" s="204" t="s">
        <v>83</v>
      </c>
      <c r="G325" s="202"/>
      <c r="H325" s="205">
        <v>1</v>
      </c>
      <c r="I325" s="202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85</v>
      </c>
      <c r="AV325" s="13" t="s">
        <v>85</v>
      </c>
      <c r="AW325" s="13" t="s">
        <v>32</v>
      </c>
      <c r="AX325" s="13" t="s">
        <v>83</v>
      </c>
      <c r="AY325" s="210" t="s">
        <v>135</v>
      </c>
    </row>
    <row r="326" spans="1:65" s="11" customFormat="1" ht="22.9" customHeight="1">
      <c r="B326" s="160"/>
      <c r="C326" s="161"/>
      <c r="D326" s="162" t="s">
        <v>74</v>
      </c>
      <c r="E326" s="199" t="s">
        <v>447</v>
      </c>
      <c r="F326" s="199" t="s">
        <v>448</v>
      </c>
      <c r="G326" s="161"/>
      <c r="H326" s="161"/>
      <c r="I326" s="161"/>
      <c r="J326" s="200">
        <f>BK326</f>
        <v>82778.259999999995</v>
      </c>
      <c r="K326" s="161"/>
      <c r="L326" s="165"/>
      <c r="M326" s="166"/>
      <c r="N326" s="167"/>
      <c r="O326" s="167"/>
      <c r="P326" s="168">
        <f>SUM(P327:P328)</f>
        <v>119.73376799999998</v>
      </c>
      <c r="Q326" s="167"/>
      <c r="R326" s="168">
        <f>SUM(R327:R328)</f>
        <v>0</v>
      </c>
      <c r="S326" s="167"/>
      <c r="T326" s="169">
        <f>SUM(T327:T328)</f>
        <v>0</v>
      </c>
      <c r="AR326" s="170" t="s">
        <v>83</v>
      </c>
      <c r="AT326" s="171" t="s">
        <v>74</v>
      </c>
      <c r="AU326" s="171" t="s">
        <v>83</v>
      </c>
      <c r="AY326" s="170" t="s">
        <v>135</v>
      </c>
      <c r="BK326" s="172">
        <f>SUM(BK327:BK328)</f>
        <v>82778.259999999995</v>
      </c>
    </row>
    <row r="327" spans="1:65" s="2" customFormat="1" ht="24.2" customHeight="1">
      <c r="A327" s="30"/>
      <c r="B327" s="31"/>
      <c r="C327" s="173" t="s">
        <v>734</v>
      </c>
      <c r="D327" s="173" t="s">
        <v>136</v>
      </c>
      <c r="E327" s="174" t="s">
        <v>768</v>
      </c>
      <c r="F327" s="175" t="s">
        <v>769</v>
      </c>
      <c r="G327" s="176" t="s">
        <v>421</v>
      </c>
      <c r="H327" s="177">
        <v>144.60599999999999</v>
      </c>
      <c r="I327" s="178">
        <v>572.44000000000005</v>
      </c>
      <c r="J327" s="178">
        <f>ROUND(I327*H327,2)</f>
        <v>82778.259999999995</v>
      </c>
      <c r="K327" s="175" t="s">
        <v>140</v>
      </c>
      <c r="L327" s="35"/>
      <c r="M327" s="179" t="s">
        <v>1</v>
      </c>
      <c r="N327" s="180" t="s">
        <v>40</v>
      </c>
      <c r="O327" s="181">
        <v>0.82799999999999996</v>
      </c>
      <c r="P327" s="181">
        <f>O327*H327</f>
        <v>119.73376799999998</v>
      </c>
      <c r="Q327" s="181">
        <v>0</v>
      </c>
      <c r="R327" s="181">
        <f>Q327*H327</f>
        <v>0</v>
      </c>
      <c r="S327" s="181">
        <v>0</v>
      </c>
      <c r="T327" s="182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83" t="s">
        <v>151</v>
      </c>
      <c r="AT327" s="183" t="s">
        <v>136</v>
      </c>
      <c r="AU327" s="183" t="s">
        <v>85</v>
      </c>
      <c r="AY327" s="16" t="s">
        <v>135</v>
      </c>
      <c r="BE327" s="184">
        <f>IF(N327="základní",J327,0)</f>
        <v>82778.259999999995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6" t="s">
        <v>83</v>
      </c>
      <c r="BK327" s="184">
        <f>ROUND(I327*H327,2)</f>
        <v>82778.259999999995</v>
      </c>
      <c r="BL327" s="16" t="s">
        <v>151</v>
      </c>
      <c r="BM327" s="183" t="s">
        <v>770</v>
      </c>
    </row>
    <row r="328" spans="1:65" s="2" customFormat="1" ht="29.25">
      <c r="A328" s="30"/>
      <c r="B328" s="31"/>
      <c r="C328" s="32"/>
      <c r="D328" s="185" t="s">
        <v>143</v>
      </c>
      <c r="E328" s="32"/>
      <c r="F328" s="186" t="s">
        <v>771</v>
      </c>
      <c r="G328" s="32"/>
      <c r="H328" s="32"/>
      <c r="I328" s="32"/>
      <c r="J328" s="32"/>
      <c r="K328" s="32"/>
      <c r="L328" s="35"/>
      <c r="M328" s="189"/>
      <c r="N328" s="190"/>
      <c r="O328" s="191"/>
      <c r="P328" s="191"/>
      <c r="Q328" s="191"/>
      <c r="R328" s="191"/>
      <c r="S328" s="191"/>
      <c r="T328" s="192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T328" s="16" t="s">
        <v>143</v>
      </c>
      <c r="AU328" s="16" t="s">
        <v>85</v>
      </c>
    </row>
    <row r="329" spans="1:65" s="2" customFormat="1" ht="6.95" customHeight="1">
      <c r="A329" s="30"/>
      <c r="B329" s="50"/>
      <c r="C329" s="51"/>
      <c r="D329" s="51"/>
      <c r="E329" s="51"/>
      <c r="F329" s="51"/>
      <c r="G329" s="51"/>
      <c r="H329" s="51"/>
      <c r="I329" s="51"/>
      <c r="J329" s="51"/>
      <c r="K329" s="51"/>
      <c r="L329" s="35"/>
      <c r="M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</row>
  </sheetData>
  <sheetProtection algorithmName="SHA-512" hashValue="07T72EC775VmAagxhp77kMltZYELoM0C809ffqPE9VFKgLnriDscc4MkmrOBHbshozi4lV6KL0oVou35BUzYow==" saltValue="sz6D6jUu+FEcyijRTtl06igbDEgD2/CunTeO7Ct0Ev0v5cMibxhD6j1JTuNO2xekX8j8CyqGFTNeipi6l+SkFw==" spinCount="100000" sheet="1" objects="1" scenarios="1" formatColumns="0" formatRows="0" autoFilter="0"/>
  <autoFilter ref="C121:K32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900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ROUND(J123, 2)</f>
        <v>41516.080000000002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ROUND((SUM(BE123:BE268)),  2)</f>
        <v>41516.080000000002</v>
      </c>
      <c r="G33" s="30"/>
      <c r="H33" s="30"/>
      <c r="I33" s="120">
        <v>0.21</v>
      </c>
      <c r="J33" s="119">
        <f>ROUND(((SUM(BE123:BE268))*I33),  2)</f>
        <v>8718.3799999999992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ROUND((SUM(BF123:BF268)),  2)</f>
        <v>0</v>
      </c>
      <c r="G34" s="30"/>
      <c r="H34" s="30"/>
      <c r="I34" s="120">
        <v>0.15</v>
      </c>
      <c r="J34" s="119">
        <f>ROUND(((SUM(BF123:BF268))*I34),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ROUND((SUM(BG123:BG268)),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ROUND((SUM(BH123:BH268)),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ROUND((SUM(BI123:BI268)),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50234.46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SO304 - Vodovodní přípojky - část 1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J123</f>
        <v>41516.079999999994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J124</f>
        <v>41516.079999999994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J125</f>
        <v>14297.299999999997</v>
      </c>
      <c r="K98" s="194"/>
      <c r="L98" s="198"/>
    </row>
    <row r="99" spans="1:31" s="12" customFormat="1" ht="19.899999999999999" customHeight="1">
      <c r="B99" s="193"/>
      <c r="C99" s="194"/>
      <c r="D99" s="195" t="s">
        <v>455</v>
      </c>
      <c r="E99" s="196"/>
      <c r="F99" s="196"/>
      <c r="G99" s="196"/>
      <c r="H99" s="196"/>
      <c r="I99" s="196"/>
      <c r="J99" s="197">
        <f>J190</f>
        <v>350.51</v>
      </c>
      <c r="K99" s="194"/>
      <c r="L99" s="198"/>
    </row>
    <row r="100" spans="1:31" s="12" customFormat="1" ht="19.899999999999999" customHeight="1">
      <c r="B100" s="193"/>
      <c r="C100" s="194"/>
      <c r="D100" s="195" t="s">
        <v>179</v>
      </c>
      <c r="E100" s="196"/>
      <c r="F100" s="196"/>
      <c r="G100" s="196"/>
      <c r="H100" s="196"/>
      <c r="I100" s="196"/>
      <c r="J100" s="197">
        <f>J194</f>
        <v>1774.86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180</v>
      </c>
      <c r="E101" s="196"/>
      <c r="F101" s="196"/>
      <c r="G101" s="196"/>
      <c r="H101" s="196"/>
      <c r="I101" s="196"/>
      <c r="J101" s="197">
        <f>J198</f>
        <v>8248.7000000000007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181</v>
      </c>
      <c r="E102" s="196"/>
      <c r="F102" s="196"/>
      <c r="G102" s="196"/>
      <c r="H102" s="196"/>
      <c r="I102" s="196"/>
      <c r="J102" s="197">
        <f>J241</f>
        <v>14832.01</v>
      </c>
      <c r="K102" s="194"/>
      <c r="L102" s="198"/>
    </row>
    <row r="103" spans="1:31" s="12" customFormat="1" ht="19.899999999999999" customHeight="1">
      <c r="B103" s="193"/>
      <c r="C103" s="194"/>
      <c r="D103" s="195" t="s">
        <v>183</v>
      </c>
      <c r="E103" s="196"/>
      <c r="F103" s="196"/>
      <c r="G103" s="196"/>
      <c r="H103" s="196"/>
      <c r="I103" s="196"/>
      <c r="J103" s="197">
        <f>J266</f>
        <v>2012.7</v>
      </c>
      <c r="K103" s="194"/>
      <c r="L103" s="198"/>
    </row>
    <row r="104" spans="1:31" s="2" customFormat="1" ht="21.75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119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2"/>
      <c r="D113" s="32"/>
      <c r="E113" s="272" t="str">
        <f>E7</f>
        <v>Obnova a propojení vodovodních řadů v ulici Palackého v Českém Brodě</v>
      </c>
      <c r="F113" s="273"/>
      <c r="G113" s="273"/>
      <c r="H113" s="273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111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2"/>
      <c r="D115" s="32"/>
      <c r="E115" s="230" t="str">
        <f>E9</f>
        <v>SO304 - Vodovodní přípojky - část 1</v>
      </c>
      <c r="F115" s="274"/>
      <c r="G115" s="274"/>
      <c r="H115" s="274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18</v>
      </c>
      <c r="D117" s="32"/>
      <c r="E117" s="32"/>
      <c r="F117" s="25" t="str">
        <f>F12</f>
        <v>Český Brod</v>
      </c>
      <c r="G117" s="32"/>
      <c r="H117" s="32"/>
      <c r="I117" s="27" t="s">
        <v>20</v>
      </c>
      <c r="J117" s="62" t="str">
        <f>IF(J12="","",J12)</f>
        <v>19. 11. 2021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40.15" customHeight="1">
      <c r="A119" s="30"/>
      <c r="B119" s="31"/>
      <c r="C119" s="27" t="s">
        <v>22</v>
      </c>
      <c r="D119" s="32"/>
      <c r="E119" s="32"/>
      <c r="F119" s="25" t="str">
        <f>E15</f>
        <v>Město Český Brod, náměstí Husovo 70, 28201 Český B</v>
      </c>
      <c r="G119" s="32"/>
      <c r="H119" s="32"/>
      <c r="I119" s="27" t="s">
        <v>29</v>
      </c>
      <c r="J119" s="28" t="str">
        <f>E21</f>
        <v>LNConsult s.r.o., U hřiště 250, 25083 Škvorec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27</v>
      </c>
      <c r="D120" s="32"/>
      <c r="E120" s="32"/>
      <c r="F120" s="25" t="str">
        <f>IF(E18="","",E18)</f>
        <v xml:space="preserve"> </v>
      </c>
      <c r="G120" s="32"/>
      <c r="H120" s="32"/>
      <c r="I120" s="27" t="s">
        <v>33</v>
      </c>
      <c r="J120" s="28" t="str">
        <f>E24</f>
        <v xml:space="preserve"> 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0" customFormat="1" ht="29.25" customHeight="1">
      <c r="A122" s="149"/>
      <c r="B122" s="150"/>
      <c r="C122" s="151" t="s">
        <v>120</v>
      </c>
      <c r="D122" s="152" t="s">
        <v>60</v>
      </c>
      <c r="E122" s="152" t="s">
        <v>56</v>
      </c>
      <c r="F122" s="152" t="s">
        <v>57</v>
      </c>
      <c r="G122" s="152" t="s">
        <v>121</v>
      </c>
      <c r="H122" s="152" t="s">
        <v>122</v>
      </c>
      <c r="I122" s="152" t="s">
        <v>123</v>
      </c>
      <c r="J122" s="152" t="s">
        <v>115</v>
      </c>
      <c r="K122" s="153" t="s">
        <v>124</v>
      </c>
      <c r="L122" s="154"/>
      <c r="M122" s="71" t="s">
        <v>1</v>
      </c>
      <c r="N122" s="72" t="s">
        <v>39</v>
      </c>
      <c r="O122" s="72" t="s">
        <v>125</v>
      </c>
      <c r="P122" s="72" t="s">
        <v>126</v>
      </c>
      <c r="Q122" s="72" t="s">
        <v>127</v>
      </c>
      <c r="R122" s="72" t="s">
        <v>128</v>
      </c>
      <c r="S122" s="72" t="s">
        <v>129</v>
      </c>
      <c r="T122" s="73" t="s">
        <v>130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5" s="2" customFormat="1" ht="22.9" customHeight="1">
      <c r="A123" s="30"/>
      <c r="B123" s="31"/>
      <c r="C123" s="78" t="s">
        <v>131</v>
      </c>
      <c r="D123" s="32"/>
      <c r="E123" s="32"/>
      <c r="F123" s="32"/>
      <c r="G123" s="32"/>
      <c r="H123" s="32"/>
      <c r="I123" s="32"/>
      <c r="J123" s="155">
        <f>BK123</f>
        <v>41516.079999999994</v>
      </c>
      <c r="K123" s="32"/>
      <c r="L123" s="35"/>
      <c r="M123" s="74"/>
      <c r="N123" s="156"/>
      <c r="O123" s="75"/>
      <c r="P123" s="157">
        <f>P124</f>
        <v>48.640807999999993</v>
      </c>
      <c r="Q123" s="75"/>
      <c r="R123" s="157">
        <f>R124</f>
        <v>3.5163786040000007</v>
      </c>
      <c r="S123" s="75"/>
      <c r="T123" s="158">
        <f>T124</f>
        <v>1.6254200000000001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6" t="s">
        <v>74</v>
      </c>
      <c r="AU123" s="16" t="s">
        <v>117</v>
      </c>
      <c r="BK123" s="159">
        <f>BK124</f>
        <v>41516.079999999994</v>
      </c>
    </row>
    <row r="124" spans="1:65" s="11" customFormat="1" ht="25.9" customHeight="1">
      <c r="B124" s="160"/>
      <c r="C124" s="161"/>
      <c r="D124" s="162" t="s">
        <v>74</v>
      </c>
      <c r="E124" s="163" t="s">
        <v>184</v>
      </c>
      <c r="F124" s="163" t="s">
        <v>185</v>
      </c>
      <c r="G124" s="161"/>
      <c r="H124" s="161"/>
      <c r="I124" s="161"/>
      <c r="J124" s="164">
        <f>BK124</f>
        <v>41516.079999999994</v>
      </c>
      <c r="K124" s="161"/>
      <c r="L124" s="165"/>
      <c r="M124" s="166"/>
      <c r="N124" s="167"/>
      <c r="O124" s="167"/>
      <c r="P124" s="168">
        <f>P125+P190+P194+P198+P241+P266</f>
        <v>48.640807999999993</v>
      </c>
      <c r="Q124" s="167"/>
      <c r="R124" s="168">
        <f>R125+R190+R194+R198+R241+R266</f>
        <v>3.5163786040000007</v>
      </c>
      <c r="S124" s="167"/>
      <c r="T124" s="169">
        <f>T125+T190+T194+T198+T241+T266</f>
        <v>1.6254200000000001</v>
      </c>
      <c r="AR124" s="170" t="s">
        <v>83</v>
      </c>
      <c r="AT124" s="171" t="s">
        <v>74</v>
      </c>
      <c r="AU124" s="171" t="s">
        <v>75</v>
      </c>
      <c r="AY124" s="170" t="s">
        <v>135</v>
      </c>
      <c r="BK124" s="172">
        <f>BK125+BK190+BK194+BK198+BK241+BK266</f>
        <v>41516.079999999994</v>
      </c>
    </row>
    <row r="125" spans="1:65" s="11" customFormat="1" ht="22.9" customHeight="1">
      <c r="B125" s="160"/>
      <c r="C125" s="161"/>
      <c r="D125" s="162" t="s">
        <v>74</v>
      </c>
      <c r="E125" s="199" t="s">
        <v>83</v>
      </c>
      <c r="F125" s="199" t="s">
        <v>186</v>
      </c>
      <c r="G125" s="161"/>
      <c r="H125" s="161"/>
      <c r="I125" s="161"/>
      <c r="J125" s="200">
        <f>BK125</f>
        <v>14297.299999999997</v>
      </c>
      <c r="K125" s="161"/>
      <c r="L125" s="165"/>
      <c r="M125" s="166"/>
      <c r="N125" s="167"/>
      <c r="O125" s="167"/>
      <c r="P125" s="168">
        <f>SUM(P126:P189)</f>
        <v>25.397909999999996</v>
      </c>
      <c r="Q125" s="167"/>
      <c r="R125" s="168">
        <f>SUM(R126:R189)</f>
        <v>2.1703121200000002</v>
      </c>
      <c r="S125" s="167"/>
      <c r="T125" s="169">
        <f>SUM(T126:T189)</f>
        <v>1.53</v>
      </c>
      <c r="AR125" s="170" t="s">
        <v>83</v>
      </c>
      <c r="AT125" s="171" t="s">
        <v>74</v>
      </c>
      <c r="AU125" s="171" t="s">
        <v>83</v>
      </c>
      <c r="AY125" s="170" t="s">
        <v>135</v>
      </c>
      <c r="BK125" s="172">
        <f>SUM(BK126:BK189)</f>
        <v>14297.299999999997</v>
      </c>
    </row>
    <row r="126" spans="1:65" s="2" customFormat="1" ht="24.2" customHeight="1">
      <c r="A126" s="30"/>
      <c r="B126" s="31"/>
      <c r="C126" s="173" t="s">
        <v>83</v>
      </c>
      <c r="D126" s="173" t="s">
        <v>136</v>
      </c>
      <c r="E126" s="174" t="s">
        <v>901</v>
      </c>
      <c r="F126" s="175" t="s">
        <v>902</v>
      </c>
      <c r="G126" s="176" t="s">
        <v>189</v>
      </c>
      <c r="H126" s="177">
        <v>6</v>
      </c>
      <c r="I126" s="178">
        <v>70.67</v>
      </c>
      <c r="J126" s="178">
        <f>ROUND(I126*H126,2)</f>
        <v>424.02</v>
      </c>
      <c r="K126" s="175" t="s">
        <v>140</v>
      </c>
      <c r="L126" s="35"/>
      <c r="M126" s="179" t="s">
        <v>1</v>
      </c>
      <c r="N126" s="180" t="s">
        <v>40</v>
      </c>
      <c r="O126" s="181">
        <v>0.20799999999999999</v>
      </c>
      <c r="P126" s="181">
        <f>O126*H126</f>
        <v>1.248</v>
      </c>
      <c r="Q126" s="181">
        <v>0</v>
      </c>
      <c r="R126" s="181">
        <f>Q126*H126</f>
        <v>0</v>
      </c>
      <c r="S126" s="181">
        <v>0.255</v>
      </c>
      <c r="T126" s="182">
        <f>S126*H126</f>
        <v>1.53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3" t="s">
        <v>151</v>
      </c>
      <c r="AT126" s="183" t="s">
        <v>136</v>
      </c>
      <c r="AU126" s="183" t="s">
        <v>85</v>
      </c>
      <c r="AY126" s="16" t="s">
        <v>135</v>
      </c>
      <c r="BE126" s="184">
        <f>IF(N126="základní",J126,0)</f>
        <v>424.02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83</v>
      </c>
      <c r="BK126" s="184">
        <f>ROUND(I126*H126,2)</f>
        <v>424.02</v>
      </c>
      <c r="BL126" s="16" t="s">
        <v>151</v>
      </c>
      <c r="BM126" s="183" t="s">
        <v>903</v>
      </c>
    </row>
    <row r="127" spans="1:65" s="2" customFormat="1" ht="48.75">
      <c r="A127" s="30"/>
      <c r="B127" s="31"/>
      <c r="C127" s="32"/>
      <c r="D127" s="185" t="s">
        <v>143</v>
      </c>
      <c r="E127" s="32"/>
      <c r="F127" s="186" t="s">
        <v>904</v>
      </c>
      <c r="G127" s="32"/>
      <c r="H127" s="32"/>
      <c r="I127" s="32"/>
      <c r="J127" s="32"/>
      <c r="K127" s="32"/>
      <c r="L127" s="35"/>
      <c r="M127" s="187"/>
      <c r="N127" s="188"/>
      <c r="O127" s="67"/>
      <c r="P127" s="67"/>
      <c r="Q127" s="67"/>
      <c r="R127" s="67"/>
      <c r="S127" s="67"/>
      <c r="T127" s="68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6" t="s">
        <v>143</v>
      </c>
      <c r="AU127" s="16" t="s">
        <v>85</v>
      </c>
    </row>
    <row r="128" spans="1:65" s="13" customFormat="1" ht="11.25">
      <c r="B128" s="201"/>
      <c r="C128" s="202"/>
      <c r="D128" s="185" t="s">
        <v>192</v>
      </c>
      <c r="E128" s="203" t="s">
        <v>1</v>
      </c>
      <c r="F128" s="204" t="s">
        <v>905</v>
      </c>
      <c r="G128" s="202"/>
      <c r="H128" s="205">
        <v>6</v>
      </c>
      <c r="I128" s="202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85</v>
      </c>
      <c r="AV128" s="13" t="s">
        <v>85</v>
      </c>
      <c r="AW128" s="13" t="s">
        <v>32</v>
      </c>
      <c r="AX128" s="13" t="s">
        <v>83</v>
      </c>
      <c r="AY128" s="210" t="s">
        <v>135</v>
      </c>
    </row>
    <row r="129" spans="1:65" s="2" customFormat="1" ht="24.2" customHeight="1">
      <c r="A129" s="30"/>
      <c r="B129" s="31"/>
      <c r="C129" s="173" t="s">
        <v>85</v>
      </c>
      <c r="D129" s="173" t="s">
        <v>136</v>
      </c>
      <c r="E129" s="174" t="s">
        <v>906</v>
      </c>
      <c r="F129" s="175" t="s">
        <v>907</v>
      </c>
      <c r="G129" s="176" t="s">
        <v>189</v>
      </c>
      <c r="H129" s="177">
        <v>6</v>
      </c>
      <c r="I129" s="178">
        <v>39.07</v>
      </c>
      <c r="J129" s="178">
        <f>ROUND(I129*H129,2)</f>
        <v>234.42</v>
      </c>
      <c r="K129" s="175" t="s">
        <v>140</v>
      </c>
      <c r="L129" s="35"/>
      <c r="M129" s="179" t="s">
        <v>1</v>
      </c>
      <c r="N129" s="180" t="s">
        <v>40</v>
      </c>
      <c r="O129" s="181">
        <v>0.115</v>
      </c>
      <c r="P129" s="181">
        <f>O129*H129</f>
        <v>0.69000000000000006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3" t="s">
        <v>151</v>
      </c>
      <c r="AT129" s="183" t="s">
        <v>136</v>
      </c>
      <c r="AU129" s="183" t="s">
        <v>85</v>
      </c>
      <c r="AY129" s="16" t="s">
        <v>135</v>
      </c>
      <c r="BE129" s="184">
        <f>IF(N129="základní",J129,0)</f>
        <v>234.42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83</v>
      </c>
      <c r="BK129" s="184">
        <f>ROUND(I129*H129,2)</f>
        <v>234.42</v>
      </c>
      <c r="BL129" s="16" t="s">
        <v>151</v>
      </c>
      <c r="BM129" s="183" t="s">
        <v>908</v>
      </c>
    </row>
    <row r="130" spans="1:65" s="2" customFormat="1" ht="39">
      <c r="A130" s="30"/>
      <c r="B130" s="31"/>
      <c r="C130" s="32"/>
      <c r="D130" s="185" t="s">
        <v>143</v>
      </c>
      <c r="E130" s="32"/>
      <c r="F130" s="186" t="s">
        <v>909</v>
      </c>
      <c r="G130" s="32"/>
      <c r="H130" s="32"/>
      <c r="I130" s="32"/>
      <c r="J130" s="32"/>
      <c r="K130" s="32"/>
      <c r="L130" s="35"/>
      <c r="M130" s="187"/>
      <c r="N130" s="188"/>
      <c r="O130" s="67"/>
      <c r="P130" s="67"/>
      <c r="Q130" s="67"/>
      <c r="R130" s="67"/>
      <c r="S130" s="67"/>
      <c r="T130" s="68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6" t="s">
        <v>143</v>
      </c>
      <c r="AU130" s="16" t="s">
        <v>85</v>
      </c>
    </row>
    <row r="131" spans="1:65" s="13" customFormat="1" ht="11.25">
      <c r="B131" s="201"/>
      <c r="C131" s="202"/>
      <c r="D131" s="185" t="s">
        <v>192</v>
      </c>
      <c r="E131" s="203" t="s">
        <v>1</v>
      </c>
      <c r="F131" s="204" t="s">
        <v>910</v>
      </c>
      <c r="G131" s="202"/>
      <c r="H131" s="205">
        <v>6</v>
      </c>
      <c r="I131" s="202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85</v>
      </c>
      <c r="AV131" s="13" t="s">
        <v>85</v>
      </c>
      <c r="AW131" s="13" t="s">
        <v>32</v>
      </c>
      <c r="AX131" s="13" t="s">
        <v>83</v>
      </c>
      <c r="AY131" s="210" t="s">
        <v>135</v>
      </c>
    </row>
    <row r="132" spans="1:65" s="2" customFormat="1" ht="21.75" customHeight="1">
      <c r="A132" s="30"/>
      <c r="B132" s="31"/>
      <c r="C132" s="173" t="s">
        <v>147</v>
      </c>
      <c r="D132" s="173" t="s">
        <v>136</v>
      </c>
      <c r="E132" s="174" t="s">
        <v>216</v>
      </c>
      <c r="F132" s="175" t="s">
        <v>217</v>
      </c>
      <c r="G132" s="176" t="s">
        <v>218</v>
      </c>
      <c r="H132" s="177">
        <v>0.3</v>
      </c>
      <c r="I132" s="178">
        <v>49.6</v>
      </c>
      <c r="J132" s="178">
        <f>ROUND(I132*H132,2)</f>
        <v>14.88</v>
      </c>
      <c r="K132" s="175" t="s">
        <v>219</v>
      </c>
      <c r="L132" s="35"/>
      <c r="M132" s="179" t="s">
        <v>1</v>
      </c>
      <c r="N132" s="180" t="s">
        <v>40</v>
      </c>
      <c r="O132" s="181">
        <v>9.7000000000000003E-2</v>
      </c>
      <c r="P132" s="181">
        <f>O132*H132</f>
        <v>2.9100000000000001E-2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3" t="s">
        <v>151</v>
      </c>
      <c r="AT132" s="183" t="s">
        <v>136</v>
      </c>
      <c r="AU132" s="183" t="s">
        <v>85</v>
      </c>
      <c r="AY132" s="16" t="s">
        <v>135</v>
      </c>
      <c r="BE132" s="184">
        <f>IF(N132="základní",J132,0)</f>
        <v>14.88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83</v>
      </c>
      <c r="BK132" s="184">
        <f>ROUND(I132*H132,2)</f>
        <v>14.88</v>
      </c>
      <c r="BL132" s="16" t="s">
        <v>151</v>
      </c>
      <c r="BM132" s="183" t="s">
        <v>468</v>
      </c>
    </row>
    <row r="133" spans="1:65" s="2" customFormat="1" ht="29.25">
      <c r="A133" s="30"/>
      <c r="B133" s="31"/>
      <c r="C133" s="32"/>
      <c r="D133" s="185" t="s">
        <v>143</v>
      </c>
      <c r="E133" s="32"/>
      <c r="F133" s="186" t="s">
        <v>221</v>
      </c>
      <c r="G133" s="32"/>
      <c r="H133" s="32"/>
      <c r="I133" s="32"/>
      <c r="J133" s="32"/>
      <c r="K133" s="32"/>
      <c r="L133" s="35"/>
      <c r="M133" s="187"/>
      <c r="N133" s="188"/>
      <c r="O133" s="67"/>
      <c r="P133" s="67"/>
      <c r="Q133" s="67"/>
      <c r="R133" s="67"/>
      <c r="S133" s="67"/>
      <c r="T133" s="68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6" t="s">
        <v>143</v>
      </c>
      <c r="AU133" s="16" t="s">
        <v>85</v>
      </c>
    </row>
    <row r="134" spans="1:65" s="13" customFormat="1" ht="11.25">
      <c r="B134" s="201"/>
      <c r="C134" s="202"/>
      <c r="D134" s="185" t="s">
        <v>192</v>
      </c>
      <c r="E134" s="203" t="s">
        <v>1</v>
      </c>
      <c r="F134" s="204" t="s">
        <v>911</v>
      </c>
      <c r="G134" s="202"/>
      <c r="H134" s="205">
        <v>0.3</v>
      </c>
      <c r="I134" s="202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85</v>
      </c>
      <c r="AV134" s="13" t="s">
        <v>85</v>
      </c>
      <c r="AW134" s="13" t="s">
        <v>32</v>
      </c>
      <c r="AX134" s="13" t="s">
        <v>83</v>
      </c>
      <c r="AY134" s="210" t="s">
        <v>135</v>
      </c>
    </row>
    <row r="135" spans="1:65" s="2" customFormat="1" ht="24.2" customHeight="1">
      <c r="A135" s="30"/>
      <c r="B135" s="31"/>
      <c r="C135" s="173" t="s">
        <v>151</v>
      </c>
      <c r="D135" s="173" t="s">
        <v>136</v>
      </c>
      <c r="E135" s="174" t="s">
        <v>480</v>
      </c>
      <c r="F135" s="175" t="s">
        <v>481</v>
      </c>
      <c r="G135" s="176" t="s">
        <v>218</v>
      </c>
      <c r="H135" s="177">
        <v>4.59</v>
      </c>
      <c r="I135" s="178">
        <v>1270</v>
      </c>
      <c r="J135" s="178">
        <f>ROUND(I135*H135,2)</f>
        <v>5829.3</v>
      </c>
      <c r="K135" s="175" t="s">
        <v>253</v>
      </c>
      <c r="L135" s="35"/>
      <c r="M135" s="179" t="s">
        <v>1</v>
      </c>
      <c r="N135" s="180" t="s">
        <v>40</v>
      </c>
      <c r="O135" s="181">
        <v>2.133</v>
      </c>
      <c r="P135" s="181">
        <f>O135*H135</f>
        <v>9.7904699999999991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3" t="s">
        <v>151</v>
      </c>
      <c r="AT135" s="183" t="s">
        <v>136</v>
      </c>
      <c r="AU135" s="183" t="s">
        <v>85</v>
      </c>
      <c r="AY135" s="16" t="s">
        <v>135</v>
      </c>
      <c r="BE135" s="184">
        <f>IF(N135="základní",J135,0)</f>
        <v>5829.3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6" t="s">
        <v>83</v>
      </c>
      <c r="BK135" s="184">
        <f>ROUND(I135*H135,2)</f>
        <v>5829.3</v>
      </c>
      <c r="BL135" s="16" t="s">
        <v>151</v>
      </c>
      <c r="BM135" s="183" t="s">
        <v>482</v>
      </c>
    </row>
    <row r="136" spans="1:65" s="2" customFormat="1" ht="29.25">
      <c r="A136" s="30"/>
      <c r="B136" s="31"/>
      <c r="C136" s="32"/>
      <c r="D136" s="185" t="s">
        <v>143</v>
      </c>
      <c r="E136" s="32"/>
      <c r="F136" s="186" t="s">
        <v>483</v>
      </c>
      <c r="G136" s="32"/>
      <c r="H136" s="32"/>
      <c r="I136" s="32"/>
      <c r="J136" s="32"/>
      <c r="K136" s="32"/>
      <c r="L136" s="35"/>
      <c r="M136" s="187"/>
      <c r="N136" s="188"/>
      <c r="O136" s="67"/>
      <c r="P136" s="67"/>
      <c r="Q136" s="67"/>
      <c r="R136" s="67"/>
      <c r="S136" s="67"/>
      <c r="T136" s="68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6" t="s">
        <v>143</v>
      </c>
      <c r="AU136" s="16" t="s">
        <v>85</v>
      </c>
    </row>
    <row r="137" spans="1:65" s="13" customFormat="1" ht="11.25">
      <c r="B137" s="201"/>
      <c r="C137" s="202"/>
      <c r="D137" s="185" t="s">
        <v>192</v>
      </c>
      <c r="E137" s="203" t="s">
        <v>1</v>
      </c>
      <c r="F137" s="204" t="s">
        <v>912</v>
      </c>
      <c r="G137" s="202"/>
      <c r="H137" s="205">
        <v>4.59</v>
      </c>
      <c r="I137" s="202"/>
      <c r="J137" s="202"/>
      <c r="K137" s="202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192</v>
      </c>
      <c r="AU137" s="210" t="s">
        <v>85</v>
      </c>
      <c r="AV137" s="13" t="s">
        <v>85</v>
      </c>
      <c r="AW137" s="13" t="s">
        <v>32</v>
      </c>
      <c r="AX137" s="13" t="s">
        <v>83</v>
      </c>
      <c r="AY137" s="210" t="s">
        <v>135</v>
      </c>
    </row>
    <row r="138" spans="1:65" s="2" customFormat="1" ht="24.2" customHeight="1">
      <c r="A138" s="30"/>
      <c r="B138" s="31"/>
      <c r="C138" s="173" t="s">
        <v>134</v>
      </c>
      <c r="D138" s="173" t="s">
        <v>136</v>
      </c>
      <c r="E138" s="174" t="s">
        <v>484</v>
      </c>
      <c r="F138" s="175" t="s">
        <v>485</v>
      </c>
      <c r="G138" s="176" t="s">
        <v>218</v>
      </c>
      <c r="H138" s="177">
        <v>2.2949999999999999</v>
      </c>
      <c r="I138" s="178">
        <v>58.1</v>
      </c>
      <c r="J138" s="178">
        <f>ROUND(I138*H138,2)</f>
        <v>133.34</v>
      </c>
      <c r="K138" s="175" t="s">
        <v>219</v>
      </c>
      <c r="L138" s="35"/>
      <c r="M138" s="179" t="s">
        <v>1</v>
      </c>
      <c r="N138" s="180" t="s">
        <v>40</v>
      </c>
      <c r="O138" s="181">
        <v>0.19800000000000001</v>
      </c>
      <c r="P138" s="181">
        <f>O138*H138</f>
        <v>0.45440999999999998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3" t="s">
        <v>151</v>
      </c>
      <c r="AT138" s="183" t="s">
        <v>136</v>
      </c>
      <c r="AU138" s="183" t="s">
        <v>85</v>
      </c>
      <c r="AY138" s="16" t="s">
        <v>135</v>
      </c>
      <c r="BE138" s="184">
        <f>IF(N138="základní",J138,0)</f>
        <v>133.34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6" t="s">
        <v>83</v>
      </c>
      <c r="BK138" s="184">
        <f>ROUND(I138*H138,2)</f>
        <v>133.34</v>
      </c>
      <c r="BL138" s="16" t="s">
        <v>151</v>
      </c>
      <c r="BM138" s="183" t="s">
        <v>486</v>
      </c>
    </row>
    <row r="139" spans="1:65" s="2" customFormat="1" ht="29.25">
      <c r="A139" s="30"/>
      <c r="B139" s="31"/>
      <c r="C139" s="32"/>
      <c r="D139" s="185" t="s">
        <v>143</v>
      </c>
      <c r="E139" s="32"/>
      <c r="F139" s="186" t="s">
        <v>487</v>
      </c>
      <c r="G139" s="32"/>
      <c r="H139" s="32"/>
      <c r="I139" s="32"/>
      <c r="J139" s="32"/>
      <c r="K139" s="32"/>
      <c r="L139" s="35"/>
      <c r="M139" s="187"/>
      <c r="N139" s="188"/>
      <c r="O139" s="67"/>
      <c r="P139" s="67"/>
      <c r="Q139" s="67"/>
      <c r="R139" s="67"/>
      <c r="S139" s="67"/>
      <c r="T139" s="68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6" t="s">
        <v>143</v>
      </c>
      <c r="AU139" s="16" t="s">
        <v>85</v>
      </c>
    </row>
    <row r="140" spans="1:65" s="13" customFormat="1" ht="11.25">
      <c r="B140" s="201"/>
      <c r="C140" s="202"/>
      <c r="D140" s="185" t="s">
        <v>192</v>
      </c>
      <c r="E140" s="203" t="s">
        <v>1</v>
      </c>
      <c r="F140" s="204" t="s">
        <v>913</v>
      </c>
      <c r="G140" s="202"/>
      <c r="H140" s="205">
        <v>2.2949999999999999</v>
      </c>
      <c r="I140" s="202"/>
      <c r="J140" s="202"/>
      <c r="K140" s="202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192</v>
      </c>
      <c r="AU140" s="210" t="s">
        <v>85</v>
      </c>
      <c r="AV140" s="13" t="s">
        <v>85</v>
      </c>
      <c r="AW140" s="13" t="s">
        <v>32</v>
      </c>
      <c r="AX140" s="13" t="s">
        <v>83</v>
      </c>
      <c r="AY140" s="210" t="s">
        <v>135</v>
      </c>
    </row>
    <row r="141" spans="1:65" s="2" customFormat="1" ht="33" customHeight="1">
      <c r="A141" s="30"/>
      <c r="B141" s="31"/>
      <c r="C141" s="173" t="s">
        <v>158</v>
      </c>
      <c r="D141" s="173" t="s">
        <v>136</v>
      </c>
      <c r="E141" s="174" t="s">
        <v>493</v>
      </c>
      <c r="F141" s="175" t="s">
        <v>494</v>
      </c>
      <c r="G141" s="176" t="s">
        <v>218</v>
      </c>
      <c r="H141" s="177">
        <v>0.76500000000000001</v>
      </c>
      <c r="I141" s="178">
        <v>1940</v>
      </c>
      <c r="J141" s="178">
        <f>ROUND(I141*H141,2)</f>
        <v>1484.1</v>
      </c>
      <c r="K141" s="175" t="s">
        <v>253</v>
      </c>
      <c r="L141" s="35"/>
      <c r="M141" s="179" t="s">
        <v>1</v>
      </c>
      <c r="N141" s="180" t="s">
        <v>40</v>
      </c>
      <c r="O141" s="181">
        <v>4.58</v>
      </c>
      <c r="P141" s="181">
        <f>O141*H141</f>
        <v>3.5037000000000003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3" t="s">
        <v>151</v>
      </c>
      <c r="AT141" s="183" t="s">
        <v>136</v>
      </c>
      <c r="AU141" s="183" t="s">
        <v>85</v>
      </c>
      <c r="AY141" s="16" t="s">
        <v>135</v>
      </c>
      <c r="BE141" s="184">
        <f>IF(N141="základní",J141,0)</f>
        <v>1484.1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6" t="s">
        <v>83</v>
      </c>
      <c r="BK141" s="184">
        <f>ROUND(I141*H141,2)</f>
        <v>1484.1</v>
      </c>
      <c r="BL141" s="16" t="s">
        <v>151</v>
      </c>
      <c r="BM141" s="183" t="s">
        <v>495</v>
      </c>
    </row>
    <row r="142" spans="1:65" s="2" customFormat="1" ht="39">
      <c r="A142" s="30"/>
      <c r="B142" s="31"/>
      <c r="C142" s="32"/>
      <c r="D142" s="185" t="s">
        <v>143</v>
      </c>
      <c r="E142" s="32"/>
      <c r="F142" s="186" t="s">
        <v>496</v>
      </c>
      <c r="G142" s="32"/>
      <c r="H142" s="32"/>
      <c r="I142" s="32"/>
      <c r="J142" s="32"/>
      <c r="K142" s="32"/>
      <c r="L142" s="35"/>
      <c r="M142" s="187"/>
      <c r="N142" s="188"/>
      <c r="O142" s="67"/>
      <c r="P142" s="67"/>
      <c r="Q142" s="67"/>
      <c r="R142" s="67"/>
      <c r="S142" s="67"/>
      <c r="T142" s="68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6" t="s">
        <v>143</v>
      </c>
      <c r="AU142" s="16" t="s">
        <v>85</v>
      </c>
    </row>
    <row r="143" spans="1:65" s="13" customFormat="1" ht="11.25">
      <c r="B143" s="201"/>
      <c r="C143" s="202"/>
      <c r="D143" s="185" t="s">
        <v>192</v>
      </c>
      <c r="E143" s="203" t="s">
        <v>1</v>
      </c>
      <c r="F143" s="204" t="s">
        <v>914</v>
      </c>
      <c r="G143" s="202"/>
      <c r="H143" s="205">
        <v>0.76500000000000001</v>
      </c>
      <c r="I143" s="202"/>
      <c r="J143" s="202"/>
      <c r="K143" s="202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192</v>
      </c>
      <c r="AU143" s="210" t="s">
        <v>85</v>
      </c>
      <c r="AV143" s="13" t="s">
        <v>85</v>
      </c>
      <c r="AW143" s="13" t="s">
        <v>32</v>
      </c>
      <c r="AX143" s="13" t="s">
        <v>75</v>
      </c>
      <c r="AY143" s="210" t="s">
        <v>135</v>
      </c>
    </row>
    <row r="144" spans="1:65" s="14" customFormat="1" ht="11.25">
      <c r="B144" s="211"/>
      <c r="C144" s="212"/>
      <c r="D144" s="185" t="s">
        <v>192</v>
      </c>
      <c r="E144" s="213" t="s">
        <v>1</v>
      </c>
      <c r="F144" s="214" t="s">
        <v>195</v>
      </c>
      <c r="G144" s="212"/>
      <c r="H144" s="215">
        <v>0.76500000000000001</v>
      </c>
      <c r="I144" s="212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192</v>
      </c>
      <c r="AU144" s="220" t="s">
        <v>85</v>
      </c>
      <c r="AV144" s="14" t="s">
        <v>151</v>
      </c>
      <c r="AW144" s="14" t="s">
        <v>32</v>
      </c>
      <c r="AX144" s="14" t="s">
        <v>83</v>
      </c>
      <c r="AY144" s="220" t="s">
        <v>135</v>
      </c>
    </row>
    <row r="145" spans="1:65" s="2" customFormat="1" ht="21.75" customHeight="1">
      <c r="A145" s="30"/>
      <c r="B145" s="31"/>
      <c r="C145" s="173" t="s">
        <v>162</v>
      </c>
      <c r="D145" s="173" t="s">
        <v>136</v>
      </c>
      <c r="E145" s="174" t="s">
        <v>497</v>
      </c>
      <c r="F145" s="175" t="s">
        <v>498</v>
      </c>
      <c r="G145" s="176" t="s">
        <v>189</v>
      </c>
      <c r="H145" s="177">
        <v>12</v>
      </c>
      <c r="I145" s="178">
        <v>126.15</v>
      </c>
      <c r="J145" s="178">
        <f>ROUND(I145*H145,2)</f>
        <v>1513.8</v>
      </c>
      <c r="K145" s="175" t="s">
        <v>140</v>
      </c>
      <c r="L145" s="35"/>
      <c r="M145" s="179" t="s">
        <v>1</v>
      </c>
      <c r="N145" s="180" t="s">
        <v>40</v>
      </c>
      <c r="O145" s="181">
        <v>0.23599999999999999</v>
      </c>
      <c r="P145" s="181">
        <f>O145*H145</f>
        <v>2.8319999999999999</v>
      </c>
      <c r="Q145" s="181">
        <v>8.3850999999999999E-4</v>
      </c>
      <c r="R145" s="181">
        <f>Q145*H145</f>
        <v>1.0062120000000001E-2</v>
      </c>
      <c r="S145" s="181">
        <v>0</v>
      </c>
      <c r="T145" s="18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3" t="s">
        <v>151</v>
      </c>
      <c r="AT145" s="183" t="s">
        <v>136</v>
      </c>
      <c r="AU145" s="183" t="s">
        <v>85</v>
      </c>
      <c r="AY145" s="16" t="s">
        <v>135</v>
      </c>
      <c r="BE145" s="184">
        <f>IF(N145="základní",J145,0)</f>
        <v>1513.8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6" t="s">
        <v>83</v>
      </c>
      <c r="BK145" s="184">
        <f>ROUND(I145*H145,2)</f>
        <v>1513.8</v>
      </c>
      <c r="BL145" s="16" t="s">
        <v>151</v>
      </c>
      <c r="BM145" s="183" t="s">
        <v>499</v>
      </c>
    </row>
    <row r="146" spans="1:65" s="2" customFormat="1" ht="19.5">
      <c r="A146" s="30"/>
      <c r="B146" s="31"/>
      <c r="C146" s="32"/>
      <c r="D146" s="185" t="s">
        <v>143</v>
      </c>
      <c r="E146" s="32"/>
      <c r="F146" s="186" t="s">
        <v>500</v>
      </c>
      <c r="G146" s="32"/>
      <c r="H146" s="32"/>
      <c r="I146" s="32"/>
      <c r="J146" s="32"/>
      <c r="K146" s="32"/>
      <c r="L146" s="35"/>
      <c r="M146" s="187"/>
      <c r="N146" s="188"/>
      <c r="O146" s="67"/>
      <c r="P146" s="67"/>
      <c r="Q146" s="67"/>
      <c r="R146" s="67"/>
      <c r="S146" s="67"/>
      <c r="T146" s="68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6" t="s">
        <v>143</v>
      </c>
      <c r="AU146" s="16" t="s">
        <v>85</v>
      </c>
    </row>
    <row r="147" spans="1:65" s="13" customFormat="1" ht="11.25">
      <c r="B147" s="201"/>
      <c r="C147" s="202"/>
      <c r="D147" s="185" t="s">
        <v>192</v>
      </c>
      <c r="E147" s="203" t="s">
        <v>1</v>
      </c>
      <c r="F147" s="204" t="s">
        <v>915</v>
      </c>
      <c r="G147" s="202"/>
      <c r="H147" s="205">
        <v>12</v>
      </c>
      <c r="I147" s="202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192</v>
      </c>
      <c r="AU147" s="210" t="s">
        <v>85</v>
      </c>
      <c r="AV147" s="13" t="s">
        <v>85</v>
      </c>
      <c r="AW147" s="13" t="s">
        <v>32</v>
      </c>
      <c r="AX147" s="13" t="s">
        <v>83</v>
      </c>
      <c r="AY147" s="210" t="s">
        <v>135</v>
      </c>
    </row>
    <row r="148" spans="1:65" s="2" customFormat="1" ht="24.2" customHeight="1">
      <c r="A148" s="30"/>
      <c r="B148" s="31"/>
      <c r="C148" s="173" t="s">
        <v>166</v>
      </c>
      <c r="D148" s="173" t="s">
        <v>136</v>
      </c>
      <c r="E148" s="174" t="s">
        <v>502</v>
      </c>
      <c r="F148" s="175" t="s">
        <v>503</v>
      </c>
      <c r="G148" s="176" t="s">
        <v>189</v>
      </c>
      <c r="H148" s="177">
        <v>12</v>
      </c>
      <c r="I148" s="178">
        <v>75.56</v>
      </c>
      <c r="J148" s="178">
        <f>ROUND(I148*H148,2)</f>
        <v>906.72</v>
      </c>
      <c r="K148" s="175" t="s">
        <v>140</v>
      </c>
      <c r="L148" s="35"/>
      <c r="M148" s="179" t="s">
        <v>1</v>
      </c>
      <c r="N148" s="180" t="s">
        <v>40</v>
      </c>
      <c r="O148" s="181">
        <v>0.216</v>
      </c>
      <c r="P148" s="181">
        <f>O148*H148</f>
        <v>2.5920000000000001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3" t="s">
        <v>151</v>
      </c>
      <c r="AT148" s="183" t="s">
        <v>136</v>
      </c>
      <c r="AU148" s="183" t="s">
        <v>85</v>
      </c>
      <c r="AY148" s="16" t="s">
        <v>135</v>
      </c>
      <c r="BE148" s="184">
        <f>IF(N148="základní",J148,0)</f>
        <v>906.72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83</v>
      </c>
      <c r="BK148" s="184">
        <f>ROUND(I148*H148,2)</f>
        <v>906.72</v>
      </c>
      <c r="BL148" s="16" t="s">
        <v>151</v>
      </c>
      <c r="BM148" s="183" t="s">
        <v>504</v>
      </c>
    </row>
    <row r="149" spans="1:65" s="2" customFormat="1" ht="29.25">
      <c r="A149" s="30"/>
      <c r="B149" s="31"/>
      <c r="C149" s="32"/>
      <c r="D149" s="185" t="s">
        <v>143</v>
      </c>
      <c r="E149" s="32"/>
      <c r="F149" s="186" t="s">
        <v>505</v>
      </c>
      <c r="G149" s="32"/>
      <c r="H149" s="32"/>
      <c r="I149" s="32"/>
      <c r="J149" s="32"/>
      <c r="K149" s="32"/>
      <c r="L149" s="35"/>
      <c r="M149" s="187"/>
      <c r="N149" s="188"/>
      <c r="O149" s="67"/>
      <c r="P149" s="67"/>
      <c r="Q149" s="67"/>
      <c r="R149" s="67"/>
      <c r="S149" s="67"/>
      <c r="T149" s="68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6" t="s">
        <v>143</v>
      </c>
      <c r="AU149" s="16" t="s">
        <v>85</v>
      </c>
    </row>
    <row r="150" spans="1:65" s="13" customFormat="1" ht="11.25">
      <c r="B150" s="201"/>
      <c r="C150" s="202"/>
      <c r="D150" s="185" t="s">
        <v>192</v>
      </c>
      <c r="E150" s="203" t="s">
        <v>1</v>
      </c>
      <c r="F150" s="204" t="s">
        <v>915</v>
      </c>
      <c r="G150" s="202"/>
      <c r="H150" s="205">
        <v>12</v>
      </c>
      <c r="I150" s="202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85</v>
      </c>
      <c r="AV150" s="13" t="s">
        <v>85</v>
      </c>
      <c r="AW150" s="13" t="s">
        <v>32</v>
      </c>
      <c r="AX150" s="13" t="s">
        <v>83</v>
      </c>
      <c r="AY150" s="210" t="s">
        <v>135</v>
      </c>
    </row>
    <row r="151" spans="1:65" s="2" customFormat="1" ht="24.2" customHeight="1">
      <c r="A151" s="30"/>
      <c r="B151" s="31"/>
      <c r="C151" s="173" t="s">
        <v>170</v>
      </c>
      <c r="D151" s="173" t="s">
        <v>136</v>
      </c>
      <c r="E151" s="174" t="s">
        <v>240</v>
      </c>
      <c r="F151" s="175" t="s">
        <v>241</v>
      </c>
      <c r="G151" s="176" t="s">
        <v>218</v>
      </c>
      <c r="H151" s="177">
        <v>4.59</v>
      </c>
      <c r="I151" s="178">
        <v>78.599999999999994</v>
      </c>
      <c r="J151" s="178">
        <f>ROUND(I151*H151,2)</f>
        <v>360.77</v>
      </c>
      <c r="K151" s="175" t="s">
        <v>219</v>
      </c>
      <c r="L151" s="35"/>
      <c r="M151" s="179" t="s">
        <v>1</v>
      </c>
      <c r="N151" s="180" t="s">
        <v>40</v>
      </c>
      <c r="O151" s="181">
        <v>0.34499999999999997</v>
      </c>
      <c r="P151" s="181">
        <f>O151*H151</f>
        <v>1.5835499999999998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3" t="s">
        <v>151</v>
      </c>
      <c r="AT151" s="183" t="s">
        <v>136</v>
      </c>
      <c r="AU151" s="183" t="s">
        <v>85</v>
      </c>
      <c r="AY151" s="16" t="s">
        <v>135</v>
      </c>
      <c r="BE151" s="184">
        <f>IF(N151="základní",J151,0)</f>
        <v>360.77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6" t="s">
        <v>83</v>
      </c>
      <c r="BK151" s="184">
        <f>ROUND(I151*H151,2)</f>
        <v>360.77</v>
      </c>
      <c r="BL151" s="16" t="s">
        <v>151</v>
      </c>
      <c r="BM151" s="183" t="s">
        <v>506</v>
      </c>
    </row>
    <row r="152" spans="1:65" s="2" customFormat="1" ht="29.25">
      <c r="A152" s="30"/>
      <c r="B152" s="31"/>
      <c r="C152" s="32"/>
      <c r="D152" s="185" t="s">
        <v>143</v>
      </c>
      <c r="E152" s="32"/>
      <c r="F152" s="186" t="s">
        <v>507</v>
      </c>
      <c r="G152" s="32"/>
      <c r="H152" s="32"/>
      <c r="I152" s="32"/>
      <c r="J152" s="32"/>
      <c r="K152" s="32"/>
      <c r="L152" s="35"/>
      <c r="M152" s="187"/>
      <c r="N152" s="188"/>
      <c r="O152" s="67"/>
      <c r="P152" s="67"/>
      <c r="Q152" s="67"/>
      <c r="R152" s="67"/>
      <c r="S152" s="67"/>
      <c r="T152" s="68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6" t="s">
        <v>143</v>
      </c>
      <c r="AU152" s="16" t="s">
        <v>85</v>
      </c>
    </row>
    <row r="153" spans="1:65" s="13" customFormat="1" ht="11.25">
      <c r="B153" s="201"/>
      <c r="C153" s="202"/>
      <c r="D153" s="185" t="s">
        <v>192</v>
      </c>
      <c r="E153" s="203" t="s">
        <v>1</v>
      </c>
      <c r="F153" s="204" t="s">
        <v>916</v>
      </c>
      <c r="G153" s="202"/>
      <c r="H153" s="205">
        <v>4.59</v>
      </c>
      <c r="I153" s="202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85</v>
      </c>
      <c r="AV153" s="13" t="s">
        <v>85</v>
      </c>
      <c r="AW153" s="13" t="s">
        <v>32</v>
      </c>
      <c r="AX153" s="13" t="s">
        <v>83</v>
      </c>
      <c r="AY153" s="210" t="s">
        <v>135</v>
      </c>
    </row>
    <row r="154" spans="1:65" s="2" customFormat="1" ht="24.2" customHeight="1">
      <c r="A154" s="30"/>
      <c r="B154" s="31"/>
      <c r="C154" s="173" t="s">
        <v>239</v>
      </c>
      <c r="D154" s="173" t="s">
        <v>136</v>
      </c>
      <c r="E154" s="174" t="s">
        <v>509</v>
      </c>
      <c r="F154" s="175" t="s">
        <v>510</v>
      </c>
      <c r="G154" s="176" t="s">
        <v>218</v>
      </c>
      <c r="H154" s="177">
        <v>1.08</v>
      </c>
      <c r="I154" s="178">
        <v>250</v>
      </c>
      <c r="J154" s="178">
        <f>ROUND(I154*H154,2)</f>
        <v>270</v>
      </c>
      <c r="K154" s="175" t="s">
        <v>219</v>
      </c>
      <c r="L154" s="35"/>
      <c r="M154" s="179" t="s">
        <v>1</v>
      </c>
      <c r="N154" s="180" t="s">
        <v>40</v>
      </c>
      <c r="O154" s="181">
        <v>8.3000000000000004E-2</v>
      </c>
      <c r="P154" s="181">
        <f>O154*H154</f>
        <v>8.9640000000000011E-2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3" t="s">
        <v>151</v>
      </c>
      <c r="AT154" s="183" t="s">
        <v>136</v>
      </c>
      <c r="AU154" s="183" t="s">
        <v>85</v>
      </c>
      <c r="AY154" s="16" t="s">
        <v>135</v>
      </c>
      <c r="BE154" s="184">
        <f>IF(N154="základní",J154,0)</f>
        <v>270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6" t="s">
        <v>83</v>
      </c>
      <c r="BK154" s="184">
        <f>ROUND(I154*H154,2)</f>
        <v>270</v>
      </c>
      <c r="BL154" s="16" t="s">
        <v>151</v>
      </c>
      <c r="BM154" s="183" t="s">
        <v>511</v>
      </c>
    </row>
    <row r="155" spans="1:65" s="2" customFormat="1" ht="39">
      <c r="A155" s="30"/>
      <c r="B155" s="31"/>
      <c r="C155" s="32"/>
      <c r="D155" s="185" t="s">
        <v>143</v>
      </c>
      <c r="E155" s="32"/>
      <c r="F155" s="186" t="s">
        <v>512</v>
      </c>
      <c r="G155" s="32"/>
      <c r="H155" s="32"/>
      <c r="I155" s="32"/>
      <c r="J155" s="32"/>
      <c r="K155" s="32"/>
      <c r="L155" s="35"/>
      <c r="M155" s="187"/>
      <c r="N155" s="188"/>
      <c r="O155" s="67"/>
      <c r="P155" s="67"/>
      <c r="Q155" s="67"/>
      <c r="R155" s="67"/>
      <c r="S155" s="67"/>
      <c r="T155" s="68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6" t="s">
        <v>143</v>
      </c>
      <c r="AU155" s="16" t="s">
        <v>85</v>
      </c>
    </row>
    <row r="156" spans="1:65" s="13" customFormat="1" ht="11.25">
      <c r="B156" s="201"/>
      <c r="C156" s="202"/>
      <c r="D156" s="185" t="s">
        <v>192</v>
      </c>
      <c r="E156" s="203" t="s">
        <v>1</v>
      </c>
      <c r="F156" s="204" t="s">
        <v>917</v>
      </c>
      <c r="G156" s="202"/>
      <c r="H156" s="205">
        <v>1.08</v>
      </c>
      <c r="I156" s="202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192</v>
      </c>
      <c r="AU156" s="210" t="s">
        <v>85</v>
      </c>
      <c r="AV156" s="13" t="s">
        <v>85</v>
      </c>
      <c r="AW156" s="13" t="s">
        <v>32</v>
      </c>
      <c r="AX156" s="13" t="s">
        <v>83</v>
      </c>
      <c r="AY156" s="210" t="s">
        <v>135</v>
      </c>
    </row>
    <row r="157" spans="1:65" s="2" customFormat="1" ht="33" customHeight="1">
      <c r="A157" s="30"/>
      <c r="B157" s="31"/>
      <c r="C157" s="173" t="s">
        <v>245</v>
      </c>
      <c r="D157" s="173" t="s">
        <v>136</v>
      </c>
      <c r="E157" s="174" t="s">
        <v>514</v>
      </c>
      <c r="F157" s="175" t="s">
        <v>515</v>
      </c>
      <c r="G157" s="176" t="s">
        <v>218</v>
      </c>
      <c r="H157" s="177">
        <v>10.8</v>
      </c>
      <c r="I157" s="178">
        <v>18.899999999999999</v>
      </c>
      <c r="J157" s="178">
        <f>ROUND(I157*H157,2)</f>
        <v>204.12</v>
      </c>
      <c r="K157" s="175" t="s">
        <v>219</v>
      </c>
      <c r="L157" s="35"/>
      <c r="M157" s="179" t="s">
        <v>1</v>
      </c>
      <c r="N157" s="180" t="s">
        <v>40</v>
      </c>
      <c r="O157" s="181">
        <v>4.0000000000000001E-3</v>
      </c>
      <c r="P157" s="181">
        <f>O157*H157</f>
        <v>4.3200000000000002E-2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204.12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204.12</v>
      </c>
      <c r="BL157" s="16" t="s">
        <v>151</v>
      </c>
      <c r="BM157" s="183" t="s">
        <v>516</v>
      </c>
    </row>
    <row r="158" spans="1:65" s="2" customFormat="1" ht="39">
      <c r="A158" s="30"/>
      <c r="B158" s="31"/>
      <c r="C158" s="32"/>
      <c r="D158" s="185" t="s">
        <v>143</v>
      </c>
      <c r="E158" s="32"/>
      <c r="F158" s="186" t="s">
        <v>517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918</v>
      </c>
      <c r="G159" s="202"/>
      <c r="H159" s="205">
        <v>10.8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16.5" customHeight="1">
      <c r="A160" s="30"/>
      <c r="B160" s="31"/>
      <c r="C160" s="173" t="s">
        <v>250</v>
      </c>
      <c r="D160" s="173" t="s">
        <v>136</v>
      </c>
      <c r="E160" s="174" t="s">
        <v>257</v>
      </c>
      <c r="F160" s="175" t="s">
        <v>258</v>
      </c>
      <c r="G160" s="176" t="s">
        <v>218</v>
      </c>
      <c r="H160" s="177">
        <v>1.08</v>
      </c>
      <c r="I160" s="178">
        <v>19.88</v>
      </c>
      <c r="J160" s="178">
        <f>ROUND(I160*H160,2)</f>
        <v>21.47</v>
      </c>
      <c r="K160" s="175" t="s">
        <v>140</v>
      </c>
      <c r="L160" s="35"/>
      <c r="M160" s="179" t="s">
        <v>1</v>
      </c>
      <c r="N160" s="180" t="s">
        <v>40</v>
      </c>
      <c r="O160" s="181">
        <v>8.9999999999999993E-3</v>
      </c>
      <c r="P160" s="181">
        <f>O160*H160</f>
        <v>9.7199999999999995E-3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21.47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21.47</v>
      </c>
      <c r="BL160" s="16" t="s">
        <v>151</v>
      </c>
      <c r="BM160" s="183" t="s">
        <v>519</v>
      </c>
    </row>
    <row r="161" spans="1:65" s="2" customFormat="1" ht="19.5">
      <c r="A161" s="30"/>
      <c r="B161" s="31"/>
      <c r="C161" s="32"/>
      <c r="D161" s="185" t="s">
        <v>143</v>
      </c>
      <c r="E161" s="32"/>
      <c r="F161" s="186" t="s">
        <v>260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917</v>
      </c>
      <c r="G162" s="202"/>
      <c r="H162" s="205">
        <v>1.08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520</v>
      </c>
      <c r="F163" s="175" t="s">
        <v>521</v>
      </c>
      <c r="G163" s="176" t="s">
        <v>421</v>
      </c>
      <c r="H163" s="177">
        <v>1.944</v>
      </c>
      <c r="I163" s="178">
        <v>650</v>
      </c>
      <c r="J163" s="178">
        <f>ROUND(I163*H163,2)</f>
        <v>1263.5999999999999</v>
      </c>
      <c r="K163" s="175" t="s">
        <v>219</v>
      </c>
      <c r="L163" s="35"/>
      <c r="M163" s="179" t="s">
        <v>1</v>
      </c>
      <c r="N163" s="180" t="s">
        <v>40</v>
      </c>
      <c r="O163" s="181">
        <v>0</v>
      </c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1263.5999999999999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1263.5999999999999</v>
      </c>
      <c r="BL163" s="16" t="s">
        <v>151</v>
      </c>
      <c r="BM163" s="183" t="s">
        <v>522</v>
      </c>
    </row>
    <row r="164" spans="1:65" s="2" customFormat="1" ht="19.5">
      <c r="A164" s="30"/>
      <c r="B164" s="31"/>
      <c r="C164" s="32"/>
      <c r="D164" s="185" t="s">
        <v>143</v>
      </c>
      <c r="E164" s="32"/>
      <c r="F164" s="186" t="s">
        <v>523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919</v>
      </c>
      <c r="G165" s="202"/>
      <c r="H165" s="205">
        <v>1.944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83</v>
      </c>
      <c r="AY165" s="210" t="s">
        <v>135</v>
      </c>
    </row>
    <row r="166" spans="1:65" s="2" customFormat="1" ht="24.2" customHeight="1">
      <c r="A166" s="30"/>
      <c r="B166" s="31"/>
      <c r="C166" s="173" t="s">
        <v>261</v>
      </c>
      <c r="D166" s="173" t="s">
        <v>136</v>
      </c>
      <c r="E166" s="174" t="s">
        <v>525</v>
      </c>
      <c r="F166" s="175" t="s">
        <v>526</v>
      </c>
      <c r="G166" s="176" t="s">
        <v>218</v>
      </c>
      <c r="H166" s="177">
        <v>1.08</v>
      </c>
      <c r="I166" s="178">
        <v>211.04</v>
      </c>
      <c r="J166" s="178">
        <f>ROUND(I166*H166,2)</f>
        <v>227.92</v>
      </c>
      <c r="K166" s="175" t="s">
        <v>140</v>
      </c>
      <c r="L166" s="35"/>
      <c r="M166" s="179" t="s">
        <v>1</v>
      </c>
      <c r="N166" s="180" t="s">
        <v>40</v>
      </c>
      <c r="O166" s="181">
        <v>0.435</v>
      </c>
      <c r="P166" s="181">
        <f>O166*H166</f>
        <v>0.46980000000000005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3" t="s">
        <v>151</v>
      </c>
      <c r="AT166" s="183" t="s">
        <v>136</v>
      </c>
      <c r="AU166" s="183" t="s">
        <v>85</v>
      </c>
      <c r="AY166" s="16" t="s">
        <v>135</v>
      </c>
      <c r="BE166" s="184">
        <f>IF(N166="základní",J166,0)</f>
        <v>227.92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83</v>
      </c>
      <c r="BK166" s="184">
        <f>ROUND(I166*H166,2)</f>
        <v>227.92</v>
      </c>
      <c r="BL166" s="16" t="s">
        <v>151</v>
      </c>
      <c r="BM166" s="183" t="s">
        <v>527</v>
      </c>
    </row>
    <row r="167" spans="1:65" s="2" customFormat="1" ht="39">
      <c r="A167" s="30"/>
      <c r="B167" s="31"/>
      <c r="C167" s="32"/>
      <c r="D167" s="185" t="s">
        <v>143</v>
      </c>
      <c r="E167" s="32"/>
      <c r="F167" s="186" t="s">
        <v>528</v>
      </c>
      <c r="G167" s="32"/>
      <c r="H167" s="32"/>
      <c r="I167" s="32"/>
      <c r="J167" s="32"/>
      <c r="K167" s="32"/>
      <c r="L167" s="35"/>
      <c r="M167" s="187"/>
      <c r="N167" s="188"/>
      <c r="O167" s="67"/>
      <c r="P167" s="67"/>
      <c r="Q167" s="67"/>
      <c r="R167" s="67"/>
      <c r="S167" s="67"/>
      <c r="T167" s="68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6" t="s">
        <v>143</v>
      </c>
      <c r="AU167" s="16" t="s">
        <v>85</v>
      </c>
    </row>
    <row r="168" spans="1:65" s="13" customFormat="1" ht="11.25">
      <c r="B168" s="201"/>
      <c r="C168" s="202"/>
      <c r="D168" s="185" t="s">
        <v>192</v>
      </c>
      <c r="E168" s="203" t="s">
        <v>1</v>
      </c>
      <c r="F168" s="204" t="s">
        <v>920</v>
      </c>
      <c r="G168" s="202"/>
      <c r="H168" s="205">
        <v>1.08</v>
      </c>
      <c r="I168" s="202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85</v>
      </c>
      <c r="AV168" s="13" t="s">
        <v>85</v>
      </c>
      <c r="AW168" s="13" t="s">
        <v>32</v>
      </c>
      <c r="AX168" s="13" t="s">
        <v>83</v>
      </c>
      <c r="AY168" s="210" t="s">
        <v>135</v>
      </c>
    </row>
    <row r="169" spans="1:65" s="2" customFormat="1" ht="24.2" customHeight="1">
      <c r="A169" s="30"/>
      <c r="B169" s="31"/>
      <c r="C169" s="173" t="s">
        <v>8</v>
      </c>
      <c r="D169" s="173" t="s">
        <v>136</v>
      </c>
      <c r="E169" s="174" t="s">
        <v>531</v>
      </c>
      <c r="F169" s="175" t="s">
        <v>532</v>
      </c>
      <c r="G169" s="176" t="s">
        <v>218</v>
      </c>
      <c r="H169" s="177">
        <v>0.27</v>
      </c>
      <c r="I169" s="178">
        <v>267.17</v>
      </c>
      <c r="J169" s="178">
        <f>ROUND(I169*H169,2)</f>
        <v>72.14</v>
      </c>
      <c r="K169" s="175" t="s">
        <v>140</v>
      </c>
      <c r="L169" s="35"/>
      <c r="M169" s="179" t="s">
        <v>1</v>
      </c>
      <c r="N169" s="180" t="s">
        <v>40</v>
      </c>
      <c r="O169" s="181">
        <v>0.85199999999999998</v>
      </c>
      <c r="P169" s="181">
        <f>O169*H169</f>
        <v>0.23004000000000002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3" t="s">
        <v>151</v>
      </c>
      <c r="AT169" s="183" t="s">
        <v>136</v>
      </c>
      <c r="AU169" s="183" t="s">
        <v>85</v>
      </c>
      <c r="AY169" s="16" t="s">
        <v>135</v>
      </c>
      <c r="BE169" s="184">
        <f>IF(N169="základní",J169,0)</f>
        <v>72.14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83</v>
      </c>
      <c r="BK169" s="184">
        <f>ROUND(I169*H169,2)</f>
        <v>72.14</v>
      </c>
      <c r="BL169" s="16" t="s">
        <v>151</v>
      </c>
      <c r="BM169" s="183" t="s">
        <v>533</v>
      </c>
    </row>
    <row r="170" spans="1:65" s="2" customFormat="1" ht="39">
      <c r="A170" s="30"/>
      <c r="B170" s="31"/>
      <c r="C170" s="32"/>
      <c r="D170" s="185" t="s">
        <v>143</v>
      </c>
      <c r="E170" s="32"/>
      <c r="F170" s="186" t="s">
        <v>534</v>
      </c>
      <c r="G170" s="32"/>
      <c r="H170" s="32"/>
      <c r="I170" s="32"/>
      <c r="J170" s="32"/>
      <c r="K170" s="32"/>
      <c r="L170" s="35"/>
      <c r="M170" s="187"/>
      <c r="N170" s="188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6" t="s">
        <v>143</v>
      </c>
      <c r="AU170" s="16" t="s">
        <v>85</v>
      </c>
    </row>
    <row r="171" spans="1:65" s="13" customFormat="1" ht="11.25">
      <c r="B171" s="201"/>
      <c r="C171" s="202"/>
      <c r="D171" s="185" t="s">
        <v>192</v>
      </c>
      <c r="E171" s="203" t="s">
        <v>1</v>
      </c>
      <c r="F171" s="204" t="s">
        <v>921</v>
      </c>
      <c r="G171" s="202"/>
      <c r="H171" s="205">
        <v>0.27</v>
      </c>
      <c r="I171" s="202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85</v>
      </c>
      <c r="AV171" s="13" t="s">
        <v>85</v>
      </c>
      <c r="AW171" s="13" t="s">
        <v>32</v>
      </c>
      <c r="AX171" s="13" t="s">
        <v>83</v>
      </c>
      <c r="AY171" s="210" t="s">
        <v>135</v>
      </c>
    </row>
    <row r="172" spans="1:65" s="2" customFormat="1" ht="16.5" customHeight="1">
      <c r="A172" s="30"/>
      <c r="B172" s="31"/>
      <c r="C172" s="221" t="s">
        <v>271</v>
      </c>
      <c r="D172" s="221" t="s">
        <v>295</v>
      </c>
      <c r="E172" s="222" t="s">
        <v>537</v>
      </c>
      <c r="F172" s="223" t="s">
        <v>538</v>
      </c>
      <c r="G172" s="224" t="s">
        <v>421</v>
      </c>
      <c r="H172" s="225">
        <v>2.16</v>
      </c>
      <c r="I172" s="226">
        <v>219</v>
      </c>
      <c r="J172" s="226">
        <f>ROUND(I172*H172,2)</f>
        <v>473.04</v>
      </c>
      <c r="K172" s="223" t="s">
        <v>219</v>
      </c>
      <c r="L172" s="227"/>
      <c r="M172" s="228" t="s">
        <v>1</v>
      </c>
      <c r="N172" s="229" t="s">
        <v>40</v>
      </c>
      <c r="O172" s="181">
        <v>0</v>
      </c>
      <c r="P172" s="181">
        <f>O172*H172</f>
        <v>0</v>
      </c>
      <c r="Q172" s="181">
        <v>1</v>
      </c>
      <c r="R172" s="181">
        <f>Q172*H172</f>
        <v>2.16</v>
      </c>
      <c r="S172" s="181">
        <v>0</v>
      </c>
      <c r="T172" s="18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3" t="s">
        <v>166</v>
      </c>
      <c r="AT172" s="183" t="s">
        <v>295</v>
      </c>
      <c r="AU172" s="183" t="s">
        <v>85</v>
      </c>
      <c r="AY172" s="16" t="s">
        <v>135</v>
      </c>
      <c r="BE172" s="184">
        <f>IF(N172="základní",J172,0)</f>
        <v>473.04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6" t="s">
        <v>83</v>
      </c>
      <c r="BK172" s="184">
        <f>ROUND(I172*H172,2)</f>
        <v>473.04</v>
      </c>
      <c r="BL172" s="16" t="s">
        <v>151</v>
      </c>
      <c r="BM172" s="183" t="s">
        <v>539</v>
      </c>
    </row>
    <row r="173" spans="1:65" s="2" customFormat="1" ht="29.25">
      <c r="A173" s="30"/>
      <c r="B173" s="31"/>
      <c r="C173" s="32"/>
      <c r="D173" s="185" t="s">
        <v>143</v>
      </c>
      <c r="E173" s="32"/>
      <c r="F173" s="186" t="s">
        <v>540</v>
      </c>
      <c r="G173" s="32"/>
      <c r="H173" s="32"/>
      <c r="I173" s="32"/>
      <c r="J173" s="32"/>
      <c r="K173" s="32"/>
      <c r="L173" s="35"/>
      <c r="M173" s="187"/>
      <c r="N173" s="188"/>
      <c r="O173" s="67"/>
      <c r="P173" s="67"/>
      <c r="Q173" s="67"/>
      <c r="R173" s="67"/>
      <c r="S173" s="67"/>
      <c r="T173" s="68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6" t="s">
        <v>143</v>
      </c>
      <c r="AU173" s="16" t="s">
        <v>85</v>
      </c>
    </row>
    <row r="174" spans="1:65" s="13" customFormat="1" ht="11.25">
      <c r="B174" s="201"/>
      <c r="C174" s="202"/>
      <c r="D174" s="185" t="s">
        <v>192</v>
      </c>
      <c r="E174" s="203" t="s">
        <v>1</v>
      </c>
      <c r="F174" s="204" t="s">
        <v>922</v>
      </c>
      <c r="G174" s="202"/>
      <c r="H174" s="205">
        <v>2.16</v>
      </c>
      <c r="I174" s="202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85</v>
      </c>
      <c r="AV174" s="13" t="s">
        <v>85</v>
      </c>
      <c r="AW174" s="13" t="s">
        <v>32</v>
      </c>
      <c r="AX174" s="13" t="s">
        <v>83</v>
      </c>
      <c r="AY174" s="210" t="s">
        <v>135</v>
      </c>
    </row>
    <row r="175" spans="1:65" s="2" customFormat="1" ht="24.2" customHeight="1">
      <c r="A175" s="30"/>
      <c r="B175" s="31"/>
      <c r="C175" s="173" t="s">
        <v>277</v>
      </c>
      <c r="D175" s="173" t="s">
        <v>136</v>
      </c>
      <c r="E175" s="174" t="s">
        <v>262</v>
      </c>
      <c r="F175" s="175" t="s">
        <v>263</v>
      </c>
      <c r="G175" s="176" t="s">
        <v>218</v>
      </c>
      <c r="H175" s="177">
        <v>3.51</v>
      </c>
      <c r="I175" s="178">
        <v>143.58000000000001</v>
      </c>
      <c r="J175" s="178">
        <f>ROUND(I175*H175,2)</f>
        <v>503.97</v>
      </c>
      <c r="K175" s="175" t="s">
        <v>140</v>
      </c>
      <c r="L175" s="35"/>
      <c r="M175" s="179" t="s">
        <v>1</v>
      </c>
      <c r="N175" s="180" t="s">
        <v>40</v>
      </c>
      <c r="O175" s="181">
        <v>0.32800000000000001</v>
      </c>
      <c r="P175" s="181">
        <f>O175*H175</f>
        <v>1.1512800000000001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3" t="s">
        <v>151</v>
      </c>
      <c r="AT175" s="183" t="s">
        <v>136</v>
      </c>
      <c r="AU175" s="183" t="s">
        <v>85</v>
      </c>
      <c r="AY175" s="16" t="s">
        <v>135</v>
      </c>
      <c r="BE175" s="184">
        <f>IF(N175="základní",J175,0)</f>
        <v>503.97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83</v>
      </c>
      <c r="BK175" s="184">
        <f>ROUND(I175*H175,2)</f>
        <v>503.97</v>
      </c>
      <c r="BL175" s="16" t="s">
        <v>151</v>
      </c>
      <c r="BM175" s="183" t="s">
        <v>542</v>
      </c>
    </row>
    <row r="176" spans="1:65" s="2" customFormat="1" ht="29.25">
      <c r="A176" s="30"/>
      <c r="B176" s="31"/>
      <c r="C176" s="32"/>
      <c r="D176" s="185" t="s">
        <v>143</v>
      </c>
      <c r="E176" s="32"/>
      <c r="F176" s="186" t="s">
        <v>265</v>
      </c>
      <c r="G176" s="32"/>
      <c r="H176" s="32"/>
      <c r="I176" s="32"/>
      <c r="J176" s="32"/>
      <c r="K176" s="32"/>
      <c r="L176" s="35"/>
      <c r="M176" s="187"/>
      <c r="N176" s="188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6" t="s">
        <v>143</v>
      </c>
      <c r="AU176" s="16" t="s">
        <v>85</v>
      </c>
    </row>
    <row r="177" spans="1:65" s="13" customFormat="1" ht="11.25">
      <c r="B177" s="201"/>
      <c r="C177" s="202"/>
      <c r="D177" s="185" t="s">
        <v>192</v>
      </c>
      <c r="E177" s="203" t="s">
        <v>1</v>
      </c>
      <c r="F177" s="204" t="s">
        <v>923</v>
      </c>
      <c r="G177" s="202"/>
      <c r="H177" s="205">
        <v>3.51</v>
      </c>
      <c r="I177" s="202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85</v>
      </c>
      <c r="AV177" s="13" t="s">
        <v>85</v>
      </c>
      <c r="AW177" s="13" t="s">
        <v>32</v>
      </c>
      <c r="AX177" s="13" t="s">
        <v>83</v>
      </c>
      <c r="AY177" s="210" t="s">
        <v>135</v>
      </c>
    </row>
    <row r="178" spans="1:65" s="2" customFormat="1" ht="37.9" customHeight="1">
      <c r="A178" s="30"/>
      <c r="B178" s="31"/>
      <c r="C178" s="173" t="s">
        <v>283</v>
      </c>
      <c r="D178" s="173" t="s">
        <v>136</v>
      </c>
      <c r="E178" s="174" t="s">
        <v>272</v>
      </c>
      <c r="F178" s="175" t="s">
        <v>273</v>
      </c>
      <c r="G178" s="176" t="s">
        <v>189</v>
      </c>
      <c r="H178" s="177">
        <v>3</v>
      </c>
      <c r="I178" s="178">
        <v>30.58</v>
      </c>
      <c r="J178" s="178">
        <f>ROUND(I178*H178,2)</f>
        <v>91.74</v>
      </c>
      <c r="K178" s="175" t="s">
        <v>140</v>
      </c>
      <c r="L178" s="35"/>
      <c r="M178" s="179" t="s">
        <v>1</v>
      </c>
      <c r="N178" s="180" t="s">
        <v>40</v>
      </c>
      <c r="O178" s="181">
        <v>0.09</v>
      </c>
      <c r="P178" s="181">
        <f>O178*H178</f>
        <v>0.27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3" t="s">
        <v>151</v>
      </c>
      <c r="AT178" s="183" t="s">
        <v>136</v>
      </c>
      <c r="AU178" s="183" t="s">
        <v>85</v>
      </c>
      <c r="AY178" s="16" t="s">
        <v>135</v>
      </c>
      <c r="BE178" s="184">
        <f>IF(N178="základní",J178,0)</f>
        <v>91.74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83</v>
      </c>
      <c r="BK178" s="184">
        <f>ROUND(I178*H178,2)</f>
        <v>91.74</v>
      </c>
      <c r="BL178" s="16" t="s">
        <v>151</v>
      </c>
      <c r="BM178" s="183" t="s">
        <v>548</v>
      </c>
    </row>
    <row r="179" spans="1:65" s="2" customFormat="1" ht="29.25">
      <c r="A179" s="30"/>
      <c r="B179" s="31"/>
      <c r="C179" s="32"/>
      <c r="D179" s="185" t="s">
        <v>143</v>
      </c>
      <c r="E179" s="32"/>
      <c r="F179" s="186" t="s">
        <v>275</v>
      </c>
      <c r="G179" s="32"/>
      <c r="H179" s="32"/>
      <c r="I179" s="32"/>
      <c r="J179" s="32"/>
      <c r="K179" s="32"/>
      <c r="L179" s="35"/>
      <c r="M179" s="187"/>
      <c r="N179" s="188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6" t="s">
        <v>143</v>
      </c>
      <c r="AU179" s="16" t="s">
        <v>85</v>
      </c>
    </row>
    <row r="180" spans="1:65" s="13" customFormat="1" ht="11.25">
      <c r="B180" s="201"/>
      <c r="C180" s="202"/>
      <c r="D180" s="185" t="s">
        <v>192</v>
      </c>
      <c r="E180" s="203" t="s">
        <v>1</v>
      </c>
      <c r="F180" s="204" t="s">
        <v>924</v>
      </c>
      <c r="G180" s="202"/>
      <c r="H180" s="205">
        <v>3</v>
      </c>
      <c r="I180" s="202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85</v>
      </c>
      <c r="AV180" s="13" t="s">
        <v>85</v>
      </c>
      <c r="AW180" s="13" t="s">
        <v>32</v>
      </c>
      <c r="AX180" s="13" t="s">
        <v>83</v>
      </c>
      <c r="AY180" s="210" t="s">
        <v>135</v>
      </c>
    </row>
    <row r="181" spans="1:65" s="2" customFormat="1" ht="24.2" customHeight="1">
      <c r="A181" s="30"/>
      <c r="B181" s="31"/>
      <c r="C181" s="173" t="s">
        <v>289</v>
      </c>
      <c r="D181" s="173" t="s">
        <v>136</v>
      </c>
      <c r="E181" s="174" t="s">
        <v>549</v>
      </c>
      <c r="F181" s="175" t="s">
        <v>550</v>
      </c>
      <c r="G181" s="176" t="s">
        <v>189</v>
      </c>
      <c r="H181" s="177">
        <v>3</v>
      </c>
      <c r="I181" s="178">
        <v>74.8</v>
      </c>
      <c r="J181" s="178">
        <f>ROUND(I181*H181,2)</f>
        <v>224.4</v>
      </c>
      <c r="K181" s="175" t="s">
        <v>253</v>
      </c>
      <c r="L181" s="35"/>
      <c r="M181" s="179" t="s">
        <v>1</v>
      </c>
      <c r="N181" s="180" t="s">
        <v>40</v>
      </c>
      <c r="O181" s="181">
        <v>0.13</v>
      </c>
      <c r="P181" s="181">
        <f>O181*H181</f>
        <v>0.39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3" t="s">
        <v>151</v>
      </c>
      <c r="AT181" s="183" t="s">
        <v>136</v>
      </c>
      <c r="AU181" s="183" t="s">
        <v>85</v>
      </c>
      <c r="AY181" s="16" t="s">
        <v>135</v>
      </c>
      <c r="BE181" s="184">
        <f>IF(N181="základní",J181,0)</f>
        <v>224.4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83</v>
      </c>
      <c r="BK181" s="184">
        <f>ROUND(I181*H181,2)</f>
        <v>224.4</v>
      </c>
      <c r="BL181" s="16" t="s">
        <v>151</v>
      </c>
      <c r="BM181" s="183" t="s">
        <v>551</v>
      </c>
    </row>
    <row r="182" spans="1:65" s="2" customFormat="1" ht="19.5">
      <c r="A182" s="30"/>
      <c r="B182" s="31"/>
      <c r="C182" s="32"/>
      <c r="D182" s="185" t="s">
        <v>143</v>
      </c>
      <c r="E182" s="32"/>
      <c r="F182" s="186" t="s">
        <v>552</v>
      </c>
      <c r="G182" s="32"/>
      <c r="H182" s="32"/>
      <c r="I182" s="32"/>
      <c r="J182" s="32"/>
      <c r="K182" s="32"/>
      <c r="L182" s="35"/>
      <c r="M182" s="187"/>
      <c r="N182" s="188"/>
      <c r="O182" s="67"/>
      <c r="P182" s="67"/>
      <c r="Q182" s="67"/>
      <c r="R182" s="67"/>
      <c r="S182" s="67"/>
      <c r="T182" s="68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6" t="s">
        <v>143</v>
      </c>
      <c r="AU182" s="16" t="s">
        <v>85</v>
      </c>
    </row>
    <row r="183" spans="1:65" s="13" customFormat="1" ht="11.25">
      <c r="B183" s="201"/>
      <c r="C183" s="202"/>
      <c r="D183" s="185" t="s">
        <v>192</v>
      </c>
      <c r="E183" s="203" t="s">
        <v>1</v>
      </c>
      <c r="F183" s="204" t="s">
        <v>924</v>
      </c>
      <c r="G183" s="202"/>
      <c r="H183" s="205">
        <v>3</v>
      </c>
      <c r="I183" s="202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192</v>
      </c>
      <c r="AU183" s="210" t="s">
        <v>85</v>
      </c>
      <c r="AV183" s="13" t="s">
        <v>85</v>
      </c>
      <c r="AW183" s="13" t="s">
        <v>32</v>
      </c>
      <c r="AX183" s="13" t="s">
        <v>83</v>
      </c>
      <c r="AY183" s="210" t="s">
        <v>135</v>
      </c>
    </row>
    <row r="184" spans="1:65" s="2" customFormat="1" ht="24.2" customHeight="1">
      <c r="A184" s="30"/>
      <c r="B184" s="31"/>
      <c r="C184" s="173" t="s">
        <v>294</v>
      </c>
      <c r="D184" s="173" t="s">
        <v>136</v>
      </c>
      <c r="E184" s="174" t="s">
        <v>553</v>
      </c>
      <c r="F184" s="175" t="s">
        <v>554</v>
      </c>
      <c r="G184" s="176" t="s">
        <v>189</v>
      </c>
      <c r="H184" s="177">
        <v>3</v>
      </c>
      <c r="I184" s="178">
        <v>6.19</v>
      </c>
      <c r="J184" s="178">
        <f>ROUND(I184*H184,2)</f>
        <v>18.57</v>
      </c>
      <c r="K184" s="175" t="s">
        <v>140</v>
      </c>
      <c r="L184" s="35"/>
      <c r="M184" s="179" t="s">
        <v>1</v>
      </c>
      <c r="N184" s="180" t="s">
        <v>40</v>
      </c>
      <c r="O184" s="181">
        <v>7.0000000000000001E-3</v>
      </c>
      <c r="P184" s="181">
        <f>O184*H184</f>
        <v>2.1000000000000001E-2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3" t="s">
        <v>151</v>
      </c>
      <c r="AT184" s="183" t="s">
        <v>136</v>
      </c>
      <c r="AU184" s="183" t="s">
        <v>85</v>
      </c>
      <c r="AY184" s="16" t="s">
        <v>135</v>
      </c>
      <c r="BE184" s="184">
        <f>IF(N184="základní",J184,0)</f>
        <v>18.57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6" t="s">
        <v>83</v>
      </c>
      <c r="BK184" s="184">
        <f>ROUND(I184*H184,2)</f>
        <v>18.57</v>
      </c>
      <c r="BL184" s="16" t="s">
        <v>151</v>
      </c>
      <c r="BM184" s="183" t="s">
        <v>555</v>
      </c>
    </row>
    <row r="185" spans="1:65" s="2" customFormat="1" ht="19.5">
      <c r="A185" s="30"/>
      <c r="B185" s="31"/>
      <c r="C185" s="32"/>
      <c r="D185" s="185" t="s">
        <v>143</v>
      </c>
      <c r="E185" s="32"/>
      <c r="F185" s="186" t="s">
        <v>556</v>
      </c>
      <c r="G185" s="32"/>
      <c r="H185" s="32"/>
      <c r="I185" s="32"/>
      <c r="J185" s="32"/>
      <c r="K185" s="32"/>
      <c r="L185" s="35"/>
      <c r="M185" s="187"/>
      <c r="N185" s="188"/>
      <c r="O185" s="67"/>
      <c r="P185" s="67"/>
      <c r="Q185" s="67"/>
      <c r="R185" s="67"/>
      <c r="S185" s="67"/>
      <c r="T185" s="68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6" t="s">
        <v>143</v>
      </c>
      <c r="AU185" s="16" t="s">
        <v>85</v>
      </c>
    </row>
    <row r="186" spans="1:65" s="13" customFormat="1" ht="11.25">
      <c r="B186" s="201"/>
      <c r="C186" s="202"/>
      <c r="D186" s="185" t="s">
        <v>192</v>
      </c>
      <c r="E186" s="203" t="s">
        <v>1</v>
      </c>
      <c r="F186" s="204" t="s">
        <v>924</v>
      </c>
      <c r="G186" s="202"/>
      <c r="H186" s="205">
        <v>3</v>
      </c>
      <c r="I186" s="202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85</v>
      </c>
      <c r="AV186" s="13" t="s">
        <v>85</v>
      </c>
      <c r="AW186" s="13" t="s">
        <v>32</v>
      </c>
      <c r="AX186" s="13" t="s">
        <v>83</v>
      </c>
      <c r="AY186" s="210" t="s">
        <v>135</v>
      </c>
    </row>
    <row r="187" spans="1:65" s="2" customFormat="1" ht="16.5" customHeight="1">
      <c r="A187" s="30"/>
      <c r="B187" s="31"/>
      <c r="C187" s="221" t="s">
        <v>7</v>
      </c>
      <c r="D187" s="221" t="s">
        <v>295</v>
      </c>
      <c r="E187" s="222" t="s">
        <v>557</v>
      </c>
      <c r="F187" s="223" t="s">
        <v>558</v>
      </c>
      <c r="G187" s="224" t="s">
        <v>298</v>
      </c>
      <c r="H187" s="225">
        <v>0.25</v>
      </c>
      <c r="I187" s="226">
        <v>99.9</v>
      </c>
      <c r="J187" s="226">
        <f>ROUND(I187*H187,2)</f>
        <v>24.98</v>
      </c>
      <c r="K187" s="223" t="s">
        <v>219</v>
      </c>
      <c r="L187" s="227"/>
      <c r="M187" s="228" t="s">
        <v>1</v>
      </c>
      <c r="N187" s="229" t="s">
        <v>40</v>
      </c>
      <c r="O187" s="181">
        <v>0</v>
      </c>
      <c r="P187" s="181">
        <f>O187*H187</f>
        <v>0</v>
      </c>
      <c r="Q187" s="181">
        <v>1E-3</v>
      </c>
      <c r="R187" s="181">
        <f>Q187*H187</f>
        <v>2.5000000000000001E-4</v>
      </c>
      <c r="S187" s="181">
        <v>0</v>
      </c>
      <c r="T187" s="182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3" t="s">
        <v>166</v>
      </c>
      <c r="AT187" s="183" t="s">
        <v>295</v>
      </c>
      <c r="AU187" s="183" t="s">
        <v>85</v>
      </c>
      <c r="AY187" s="16" t="s">
        <v>135</v>
      </c>
      <c r="BE187" s="184">
        <f>IF(N187="základní",J187,0)</f>
        <v>24.98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83</v>
      </c>
      <c r="BK187" s="184">
        <f>ROUND(I187*H187,2)</f>
        <v>24.98</v>
      </c>
      <c r="BL187" s="16" t="s">
        <v>151</v>
      </c>
      <c r="BM187" s="183" t="s">
        <v>559</v>
      </c>
    </row>
    <row r="188" spans="1:65" s="2" customFormat="1" ht="11.25">
      <c r="A188" s="30"/>
      <c r="B188" s="31"/>
      <c r="C188" s="32"/>
      <c r="D188" s="185" t="s">
        <v>143</v>
      </c>
      <c r="E188" s="32"/>
      <c r="F188" s="186" t="s">
        <v>560</v>
      </c>
      <c r="G188" s="32"/>
      <c r="H188" s="32"/>
      <c r="I188" s="32"/>
      <c r="J188" s="32"/>
      <c r="K188" s="32"/>
      <c r="L188" s="35"/>
      <c r="M188" s="187"/>
      <c r="N188" s="188"/>
      <c r="O188" s="67"/>
      <c r="P188" s="67"/>
      <c r="Q188" s="67"/>
      <c r="R188" s="67"/>
      <c r="S188" s="67"/>
      <c r="T188" s="68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6" t="s">
        <v>143</v>
      </c>
      <c r="AU188" s="16" t="s">
        <v>85</v>
      </c>
    </row>
    <row r="189" spans="1:65" s="13" customFormat="1" ht="11.25">
      <c r="B189" s="201"/>
      <c r="C189" s="202"/>
      <c r="D189" s="185" t="s">
        <v>192</v>
      </c>
      <c r="E189" s="203" t="s">
        <v>1</v>
      </c>
      <c r="F189" s="204" t="s">
        <v>925</v>
      </c>
      <c r="G189" s="202"/>
      <c r="H189" s="205">
        <v>0.25</v>
      </c>
      <c r="I189" s="202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192</v>
      </c>
      <c r="AU189" s="210" t="s">
        <v>85</v>
      </c>
      <c r="AV189" s="13" t="s">
        <v>85</v>
      </c>
      <c r="AW189" s="13" t="s">
        <v>32</v>
      </c>
      <c r="AX189" s="13" t="s">
        <v>83</v>
      </c>
      <c r="AY189" s="210" t="s">
        <v>135</v>
      </c>
    </row>
    <row r="190" spans="1:65" s="11" customFormat="1" ht="22.9" customHeight="1">
      <c r="B190" s="160"/>
      <c r="C190" s="161"/>
      <c r="D190" s="162" t="s">
        <v>74</v>
      </c>
      <c r="E190" s="199" t="s">
        <v>151</v>
      </c>
      <c r="F190" s="199" t="s">
        <v>561</v>
      </c>
      <c r="G190" s="161"/>
      <c r="H190" s="161"/>
      <c r="I190" s="161"/>
      <c r="J190" s="200">
        <f>BK190</f>
        <v>350.51</v>
      </c>
      <c r="K190" s="161"/>
      <c r="L190" s="165"/>
      <c r="M190" s="166"/>
      <c r="N190" s="167"/>
      <c r="O190" s="167"/>
      <c r="P190" s="168">
        <f>SUM(P191:P193)</f>
        <v>0.45765000000000006</v>
      </c>
      <c r="Q190" s="167"/>
      <c r="R190" s="168">
        <f>SUM(R191:R193)</f>
        <v>0.51050790000000001</v>
      </c>
      <c r="S190" s="167"/>
      <c r="T190" s="169">
        <f>SUM(T191:T193)</f>
        <v>0</v>
      </c>
      <c r="AR190" s="170" t="s">
        <v>83</v>
      </c>
      <c r="AT190" s="171" t="s">
        <v>74</v>
      </c>
      <c r="AU190" s="171" t="s">
        <v>83</v>
      </c>
      <c r="AY190" s="170" t="s">
        <v>135</v>
      </c>
      <c r="BK190" s="172">
        <f>SUM(BK191:BK193)</f>
        <v>350.51</v>
      </c>
    </row>
    <row r="191" spans="1:65" s="2" customFormat="1" ht="24.2" customHeight="1">
      <c r="A191" s="30"/>
      <c r="B191" s="31"/>
      <c r="C191" s="173" t="s">
        <v>307</v>
      </c>
      <c r="D191" s="173" t="s">
        <v>136</v>
      </c>
      <c r="E191" s="174" t="s">
        <v>562</v>
      </c>
      <c r="F191" s="175" t="s">
        <v>563</v>
      </c>
      <c r="G191" s="176" t="s">
        <v>218</v>
      </c>
      <c r="H191" s="177">
        <v>0.27</v>
      </c>
      <c r="I191" s="178">
        <v>1298.18</v>
      </c>
      <c r="J191" s="178">
        <f>ROUND(I191*H191,2)</f>
        <v>350.51</v>
      </c>
      <c r="K191" s="175" t="s">
        <v>140</v>
      </c>
      <c r="L191" s="35"/>
      <c r="M191" s="179" t="s">
        <v>1</v>
      </c>
      <c r="N191" s="180" t="s">
        <v>40</v>
      </c>
      <c r="O191" s="181">
        <v>1.6950000000000001</v>
      </c>
      <c r="P191" s="181">
        <f>O191*H191</f>
        <v>0.45765000000000006</v>
      </c>
      <c r="Q191" s="181">
        <v>1.8907700000000001</v>
      </c>
      <c r="R191" s="181">
        <f>Q191*H191</f>
        <v>0.51050790000000001</v>
      </c>
      <c r="S191" s="181">
        <v>0</v>
      </c>
      <c r="T191" s="18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3" t="s">
        <v>151</v>
      </c>
      <c r="AT191" s="183" t="s">
        <v>136</v>
      </c>
      <c r="AU191" s="183" t="s">
        <v>85</v>
      </c>
      <c r="AY191" s="16" t="s">
        <v>135</v>
      </c>
      <c r="BE191" s="184">
        <f>IF(N191="základní",J191,0)</f>
        <v>350.51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83</v>
      </c>
      <c r="BK191" s="184">
        <f>ROUND(I191*H191,2)</f>
        <v>350.51</v>
      </c>
      <c r="BL191" s="16" t="s">
        <v>151</v>
      </c>
      <c r="BM191" s="183" t="s">
        <v>564</v>
      </c>
    </row>
    <row r="192" spans="1:65" s="2" customFormat="1" ht="19.5">
      <c r="A192" s="30"/>
      <c r="B192" s="31"/>
      <c r="C192" s="32"/>
      <c r="D192" s="185" t="s">
        <v>143</v>
      </c>
      <c r="E192" s="32"/>
      <c r="F192" s="186" t="s">
        <v>565</v>
      </c>
      <c r="G192" s="32"/>
      <c r="H192" s="32"/>
      <c r="I192" s="32"/>
      <c r="J192" s="32"/>
      <c r="K192" s="32"/>
      <c r="L192" s="35"/>
      <c r="M192" s="187"/>
      <c r="N192" s="188"/>
      <c r="O192" s="67"/>
      <c r="P192" s="67"/>
      <c r="Q192" s="67"/>
      <c r="R192" s="67"/>
      <c r="S192" s="67"/>
      <c r="T192" s="68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6" t="s">
        <v>143</v>
      </c>
      <c r="AU192" s="16" t="s">
        <v>85</v>
      </c>
    </row>
    <row r="193" spans="1:65" s="13" customFormat="1" ht="11.25">
      <c r="B193" s="201"/>
      <c r="C193" s="202"/>
      <c r="D193" s="185" t="s">
        <v>192</v>
      </c>
      <c r="E193" s="203" t="s">
        <v>1</v>
      </c>
      <c r="F193" s="204" t="s">
        <v>926</v>
      </c>
      <c r="G193" s="202"/>
      <c r="H193" s="205">
        <v>0.27</v>
      </c>
      <c r="I193" s="202"/>
      <c r="J193" s="202"/>
      <c r="K193" s="202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85</v>
      </c>
      <c r="AV193" s="13" t="s">
        <v>85</v>
      </c>
      <c r="AW193" s="13" t="s">
        <v>32</v>
      </c>
      <c r="AX193" s="13" t="s">
        <v>83</v>
      </c>
      <c r="AY193" s="210" t="s">
        <v>135</v>
      </c>
    </row>
    <row r="194" spans="1:65" s="11" customFormat="1" ht="22.9" customHeight="1">
      <c r="B194" s="160"/>
      <c r="C194" s="161"/>
      <c r="D194" s="162" t="s">
        <v>74</v>
      </c>
      <c r="E194" s="199" t="s">
        <v>134</v>
      </c>
      <c r="F194" s="199" t="s">
        <v>302</v>
      </c>
      <c r="G194" s="161"/>
      <c r="H194" s="161"/>
      <c r="I194" s="161"/>
      <c r="J194" s="200">
        <f>BK194</f>
        <v>1774.86</v>
      </c>
      <c r="K194" s="161"/>
      <c r="L194" s="165"/>
      <c r="M194" s="166"/>
      <c r="N194" s="167"/>
      <c r="O194" s="167"/>
      <c r="P194" s="168">
        <f>SUM(P195:P197)</f>
        <v>3.8879999999999999</v>
      </c>
      <c r="Q194" s="167"/>
      <c r="R194" s="168">
        <f>SUM(R195:R197)</f>
        <v>0.60600000000000009</v>
      </c>
      <c r="S194" s="167"/>
      <c r="T194" s="169">
        <f>SUM(T195:T197)</f>
        <v>0</v>
      </c>
      <c r="AR194" s="170" t="s">
        <v>83</v>
      </c>
      <c r="AT194" s="171" t="s">
        <v>74</v>
      </c>
      <c r="AU194" s="171" t="s">
        <v>83</v>
      </c>
      <c r="AY194" s="170" t="s">
        <v>135</v>
      </c>
      <c r="BK194" s="172">
        <f>SUM(BK195:BK197)</f>
        <v>1774.86</v>
      </c>
    </row>
    <row r="195" spans="1:65" s="2" customFormat="1" ht="33" customHeight="1">
      <c r="A195" s="30"/>
      <c r="B195" s="31"/>
      <c r="C195" s="173" t="s">
        <v>313</v>
      </c>
      <c r="D195" s="173" t="s">
        <v>136</v>
      </c>
      <c r="E195" s="174" t="s">
        <v>927</v>
      </c>
      <c r="F195" s="175" t="s">
        <v>928</v>
      </c>
      <c r="G195" s="176" t="s">
        <v>189</v>
      </c>
      <c r="H195" s="177">
        <v>6</v>
      </c>
      <c r="I195" s="178">
        <v>295.81</v>
      </c>
      <c r="J195" s="178">
        <f>ROUND(I195*H195,2)</f>
        <v>1774.86</v>
      </c>
      <c r="K195" s="175" t="s">
        <v>140</v>
      </c>
      <c r="L195" s="35"/>
      <c r="M195" s="179" t="s">
        <v>1</v>
      </c>
      <c r="N195" s="180" t="s">
        <v>40</v>
      </c>
      <c r="O195" s="181">
        <v>0.64800000000000002</v>
      </c>
      <c r="P195" s="181">
        <f>O195*H195</f>
        <v>3.8879999999999999</v>
      </c>
      <c r="Q195" s="181">
        <v>0.10100000000000001</v>
      </c>
      <c r="R195" s="181">
        <f>Q195*H195</f>
        <v>0.60600000000000009</v>
      </c>
      <c r="S195" s="181">
        <v>0</v>
      </c>
      <c r="T195" s="18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3" t="s">
        <v>151</v>
      </c>
      <c r="AT195" s="183" t="s">
        <v>136</v>
      </c>
      <c r="AU195" s="183" t="s">
        <v>85</v>
      </c>
      <c r="AY195" s="16" t="s">
        <v>135</v>
      </c>
      <c r="BE195" s="184">
        <f>IF(N195="základní",J195,0)</f>
        <v>1774.86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83</v>
      </c>
      <c r="BK195" s="184">
        <f>ROUND(I195*H195,2)</f>
        <v>1774.86</v>
      </c>
      <c r="BL195" s="16" t="s">
        <v>151</v>
      </c>
      <c r="BM195" s="183" t="s">
        <v>929</v>
      </c>
    </row>
    <row r="196" spans="1:65" s="2" customFormat="1" ht="48.75">
      <c r="A196" s="30"/>
      <c r="B196" s="31"/>
      <c r="C196" s="32"/>
      <c r="D196" s="185" t="s">
        <v>143</v>
      </c>
      <c r="E196" s="32"/>
      <c r="F196" s="186" t="s">
        <v>930</v>
      </c>
      <c r="G196" s="32"/>
      <c r="H196" s="32"/>
      <c r="I196" s="32"/>
      <c r="J196" s="32"/>
      <c r="K196" s="32"/>
      <c r="L196" s="35"/>
      <c r="M196" s="187"/>
      <c r="N196" s="188"/>
      <c r="O196" s="67"/>
      <c r="P196" s="67"/>
      <c r="Q196" s="67"/>
      <c r="R196" s="67"/>
      <c r="S196" s="67"/>
      <c r="T196" s="68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6" t="s">
        <v>143</v>
      </c>
      <c r="AU196" s="16" t="s">
        <v>85</v>
      </c>
    </row>
    <row r="197" spans="1:65" s="13" customFormat="1" ht="11.25">
      <c r="B197" s="201"/>
      <c r="C197" s="202"/>
      <c r="D197" s="185" t="s">
        <v>192</v>
      </c>
      <c r="E197" s="203" t="s">
        <v>1</v>
      </c>
      <c r="F197" s="204" t="s">
        <v>910</v>
      </c>
      <c r="G197" s="202"/>
      <c r="H197" s="205">
        <v>6</v>
      </c>
      <c r="I197" s="202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192</v>
      </c>
      <c r="AU197" s="210" t="s">
        <v>85</v>
      </c>
      <c r="AV197" s="13" t="s">
        <v>85</v>
      </c>
      <c r="AW197" s="13" t="s">
        <v>32</v>
      </c>
      <c r="AX197" s="13" t="s">
        <v>83</v>
      </c>
      <c r="AY197" s="210" t="s">
        <v>135</v>
      </c>
    </row>
    <row r="198" spans="1:65" s="11" customFormat="1" ht="22.9" customHeight="1">
      <c r="B198" s="160"/>
      <c r="C198" s="161"/>
      <c r="D198" s="162" t="s">
        <v>74</v>
      </c>
      <c r="E198" s="199" t="s">
        <v>166</v>
      </c>
      <c r="F198" s="199" t="s">
        <v>345</v>
      </c>
      <c r="G198" s="161"/>
      <c r="H198" s="161"/>
      <c r="I198" s="161"/>
      <c r="J198" s="200">
        <f>BK198</f>
        <v>8248.7000000000007</v>
      </c>
      <c r="K198" s="161"/>
      <c r="L198" s="165"/>
      <c r="M198" s="166"/>
      <c r="N198" s="167"/>
      <c r="O198" s="167"/>
      <c r="P198" s="168">
        <f>SUM(P199:P240)</f>
        <v>7.0719999999999992</v>
      </c>
      <c r="Q198" s="167"/>
      <c r="R198" s="168">
        <f>SUM(R199:R240)</f>
        <v>1.6693184E-2</v>
      </c>
      <c r="S198" s="167"/>
      <c r="T198" s="169">
        <f>SUM(T199:T240)</f>
        <v>9.5420000000000005E-2</v>
      </c>
      <c r="AR198" s="170" t="s">
        <v>83</v>
      </c>
      <c r="AT198" s="171" t="s">
        <v>74</v>
      </c>
      <c r="AU198" s="171" t="s">
        <v>83</v>
      </c>
      <c r="AY198" s="170" t="s">
        <v>135</v>
      </c>
      <c r="BK198" s="172">
        <f>SUM(BK199:BK240)</f>
        <v>8248.7000000000007</v>
      </c>
    </row>
    <row r="199" spans="1:65" s="2" customFormat="1" ht="16.5" customHeight="1">
      <c r="A199" s="30"/>
      <c r="B199" s="31"/>
      <c r="C199" s="173" t="s">
        <v>319</v>
      </c>
      <c r="D199" s="173" t="s">
        <v>136</v>
      </c>
      <c r="E199" s="174" t="s">
        <v>567</v>
      </c>
      <c r="F199" s="175" t="s">
        <v>568</v>
      </c>
      <c r="G199" s="176" t="s">
        <v>198</v>
      </c>
      <c r="H199" s="177">
        <v>3</v>
      </c>
      <c r="I199" s="178">
        <v>174</v>
      </c>
      <c r="J199" s="178">
        <f>ROUND(I199*H199,2)</f>
        <v>522</v>
      </c>
      <c r="K199" s="175" t="s">
        <v>140</v>
      </c>
      <c r="L199" s="35"/>
      <c r="M199" s="179" t="s">
        <v>1</v>
      </c>
      <c r="N199" s="180" t="s">
        <v>40</v>
      </c>
      <c r="O199" s="181">
        <v>0.41299999999999998</v>
      </c>
      <c r="P199" s="181">
        <f>O199*H199</f>
        <v>1.2389999999999999</v>
      </c>
      <c r="Q199" s="181">
        <v>0</v>
      </c>
      <c r="R199" s="181">
        <f>Q199*H199</f>
        <v>0</v>
      </c>
      <c r="S199" s="181">
        <v>1.4919999999999999E-2</v>
      </c>
      <c r="T199" s="182">
        <f>S199*H199</f>
        <v>4.4759999999999994E-2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3" t="s">
        <v>271</v>
      </c>
      <c r="AT199" s="183" t="s">
        <v>136</v>
      </c>
      <c r="AU199" s="183" t="s">
        <v>85</v>
      </c>
      <c r="AY199" s="16" t="s">
        <v>135</v>
      </c>
      <c r="BE199" s="184">
        <f>IF(N199="základní",J199,0)</f>
        <v>522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6" t="s">
        <v>83</v>
      </c>
      <c r="BK199" s="184">
        <f>ROUND(I199*H199,2)</f>
        <v>522</v>
      </c>
      <c r="BL199" s="16" t="s">
        <v>271</v>
      </c>
      <c r="BM199" s="183" t="s">
        <v>569</v>
      </c>
    </row>
    <row r="200" spans="1:65" s="2" customFormat="1" ht="19.5">
      <c r="A200" s="30"/>
      <c r="B200" s="31"/>
      <c r="C200" s="32"/>
      <c r="D200" s="185" t="s">
        <v>143</v>
      </c>
      <c r="E200" s="32"/>
      <c r="F200" s="186" t="s">
        <v>570</v>
      </c>
      <c r="G200" s="32"/>
      <c r="H200" s="32"/>
      <c r="I200" s="32"/>
      <c r="J200" s="32"/>
      <c r="K200" s="32"/>
      <c r="L200" s="35"/>
      <c r="M200" s="187"/>
      <c r="N200" s="188"/>
      <c r="O200" s="67"/>
      <c r="P200" s="67"/>
      <c r="Q200" s="67"/>
      <c r="R200" s="67"/>
      <c r="S200" s="67"/>
      <c r="T200" s="68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6" t="s">
        <v>143</v>
      </c>
      <c r="AU200" s="16" t="s">
        <v>85</v>
      </c>
    </row>
    <row r="201" spans="1:65" s="13" customFormat="1" ht="11.25">
      <c r="B201" s="201"/>
      <c r="C201" s="202"/>
      <c r="D201" s="185" t="s">
        <v>192</v>
      </c>
      <c r="E201" s="203" t="s">
        <v>1</v>
      </c>
      <c r="F201" s="204" t="s">
        <v>931</v>
      </c>
      <c r="G201" s="202"/>
      <c r="H201" s="205">
        <v>3</v>
      </c>
      <c r="I201" s="202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192</v>
      </c>
      <c r="AU201" s="210" t="s">
        <v>85</v>
      </c>
      <c r="AV201" s="13" t="s">
        <v>85</v>
      </c>
      <c r="AW201" s="13" t="s">
        <v>32</v>
      </c>
      <c r="AX201" s="13" t="s">
        <v>83</v>
      </c>
      <c r="AY201" s="210" t="s">
        <v>135</v>
      </c>
    </row>
    <row r="202" spans="1:65" s="2" customFormat="1" ht="24.2" customHeight="1">
      <c r="A202" s="30"/>
      <c r="B202" s="31"/>
      <c r="C202" s="173" t="s">
        <v>324</v>
      </c>
      <c r="D202" s="173" t="s">
        <v>136</v>
      </c>
      <c r="E202" s="174" t="s">
        <v>572</v>
      </c>
      <c r="F202" s="175" t="s">
        <v>573</v>
      </c>
      <c r="G202" s="176" t="s">
        <v>349</v>
      </c>
      <c r="H202" s="177">
        <v>1</v>
      </c>
      <c r="I202" s="178">
        <v>332.09</v>
      </c>
      <c r="J202" s="178">
        <f>ROUND(I202*H202,2)</f>
        <v>332.09</v>
      </c>
      <c r="K202" s="175" t="s">
        <v>140</v>
      </c>
      <c r="L202" s="35"/>
      <c r="M202" s="179" t="s">
        <v>1</v>
      </c>
      <c r="N202" s="180" t="s">
        <v>40</v>
      </c>
      <c r="O202" s="181">
        <v>0.70699999999999996</v>
      </c>
      <c r="P202" s="181">
        <f>O202*H202</f>
        <v>0.70699999999999996</v>
      </c>
      <c r="Q202" s="181">
        <v>1.6739999999999999E-5</v>
      </c>
      <c r="R202" s="181">
        <f>Q202*H202</f>
        <v>1.6739999999999999E-5</v>
      </c>
      <c r="S202" s="181">
        <v>3.9E-2</v>
      </c>
      <c r="T202" s="182">
        <f>S202*H202</f>
        <v>3.9E-2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83" t="s">
        <v>151</v>
      </c>
      <c r="AT202" s="183" t="s">
        <v>136</v>
      </c>
      <c r="AU202" s="183" t="s">
        <v>85</v>
      </c>
      <c r="AY202" s="16" t="s">
        <v>135</v>
      </c>
      <c r="BE202" s="184">
        <f>IF(N202="základní",J202,0)</f>
        <v>332.09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83</v>
      </c>
      <c r="BK202" s="184">
        <f>ROUND(I202*H202,2)</f>
        <v>332.09</v>
      </c>
      <c r="BL202" s="16" t="s">
        <v>151</v>
      </c>
      <c r="BM202" s="183" t="s">
        <v>574</v>
      </c>
    </row>
    <row r="203" spans="1:65" s="2" customFormat="1" ht="19.5">
      <c r="A203" s="30"/>
      <c r="B203" s="31"/>
      <c r="C203" s="32"/>
      <c r="D203" s="185" t="s">
        <v>143</v>
      </c>
      <c r="E203" s="32"/>
      <c r="F203" s="186" t="s">
        <v>575</v>
      </c>
      <c r="G203" s="32"/>
      <c r="H203" s="32"/>
      <c r="I203" s="32"/>
      <c r="J203" s="32"/>
      <c r="K203" s="32"/>
      <c r="L203" s="35"/>
      <c r="M203" s="187"/>
      <c r="N203" s="188"/>
      <c r="O203" s="67"/>
      <c r="P203" s="67"/>
      <c r="Q203" s="67"/>
      <c r="R203" s="67"/>
      <c r="S203" s="67"/>
      <c r="T203" s="68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6" t="s">
        <v>143</v>
      </c>
      <c r="AU203" s="16" t="s">
        <v>85</v>
      </c>
    </row>
    <row r="204" spans="1:65" s="13" customFormat="1" ht="11.25">
      <c r="B204" s="201"/>
      <c r="C204" s="202"/>
      <c r="D204" s="185" t="s">
        <v>192</v>
      </c>
      <c r="E204" s="203" t="s">
        <v>1</v>
      </c>
      <c r="F204" s="204" t="s">
        <v>932</v>
      </c>
      <c r="G204" s="202"/>
      <c r="H204" s="205">
        <v>1</v>
      </c>
      <c r="I204" s="202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192</v>
      </c>
      <c r="AU204" s="210" t="s">
        <v>85</v>
      </c>
      <c r="AV204" s="13" t="s">
        <v>85</v>
      </c>
      <c r="AW204" s="13" t="s">
        <v>32</v>
      </c>
      <c r="AX204" s="13" t="s">
        <v>83</v>
      </c>
      <c r="AY204" s="210" t="s">
        <v>135</v>
      </c>
    </row>
    <row r="205" spans="1:65" s="2" customFormat="1" ht="21.75" customHeight="1">
      <c r="A205" s="30"/>
      <c r="B205" s="31"/>
      <c r="C205" s="173" t="s">
        <v>329</v>
      </c>
      <c r="D205" s="173" t="s">
        <v>136</v>
      </c>
      <c r="E205" s="174" t="s">
        <v>933</v>
      </c>
      <c r="F205" s="175" t="s">
        <v>934</v>
      </c>
      <c r="G205" s="176" t="s">
        <v>349</v>
      </c>
      <c r="H205" s="177">
        <v>1</v>
      </c>
      <c r="I205" s="178">
        <v>499.45</v>
      </c>
      <c r="J205" s="178">
        <f>ROUND(I205*H205,2)</f>
        <v>499.45</v>
      </c>
      <c r="K205" s="175" t="s">
        <v>140</v>
      </c>
      <c r="L205" s="35"/>
      <c r="M205" s="179" t="s">
        <v>1</v>
      </c>
      <c r="N205" s="180" t="s">
        <v>40</v>
      </c>
      <c r="O205" s="181">
        <v>1.47</v>
      </c>
      <c r="P205" s="181">
        <f>O205*H205</f>
        <v>1.47</v>
      </c>
      <c r="Q205" s="181">
        <v>0</v>
      </c>
      <c r="R205" s="181">
        <f>Q205*H205</f>
        <v>0</v>
      </c>
      <c r="S205" s="181">
        <v>1.166E-2</v>
      </c>
      <c r="T205" s="182">
        <f>S205*H205</f>
        <v>1.166E-2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3" t="s">
        <v>151</v>
      </c>
      <c r="AT205" s="183" t="s">
        <v>136</v>
      </c>
      <c r="AU205" s="183" t="s">
        <v>85</v>
      </c>
      <c r="AY205" s="16" t="s">
        <v>135</v>
      </c>
      <c r="BE205" s="184">
        <f>IF(N205="základní",J205,0)</f>
        <v>499.45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83</v>
      </c>
      <c r="BK205" s="184">
        <f>ROUND(I205*H205,2)</f>
        <v>499.45</v>
      </c>
      <c r="BL205" s="16" t="s">
        <v>151</v>
      </c>
      <c r="BM205" s="183" t="s">
        <v>935</v>
      </c>
    </row>
    <row r="206" spans="1:65" s="2" customFormat="1" ht="19.5">
      <c r="A206" s="30"/>
      <c r="B206" s="31"/>
      <c r="C206" s="32"/>
      <c r="D206" s="185" t="s">
        <v>143</v>
      </c>
      <c r="E206" s="32"/>
      <c r="F206" s="186" t="s">
        <v>936</v>
      </c>
      <c r="G206" s="32"/>
      <c r="H206" s="32"/>
      <c r="I206" s="32"/>
      <c r="J206" s="32"/>
      <c r="K206" s="32"/>
      <c r="L206" s="35"/>
      <c r="M206" s="187"/>
      <c r="N206" s="188"/>
      <c r="O206" s="67"/>
      <c r="P206" s="67"/>
      <c r="Q206" s="67"/>
      <c r="R206" s="67"/>
      <c r="S206" s="67"/>
      <c r="T206" s="68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6" t="s">
        <v>143</v>
      </c>
      <c r="AU206" s="16" t="s">
        <v>85</v>
      </c>
    </row>
    <row r="207" spans="1:65" s="13" customFormat="1" ht="11.25">
      <c r="B207" s="201"/>
      <c r="C207" s="202"/>
      <c r="D207" s="185" t="s">
        <v>192</v>
      </c>
      <c r="E207" s="203" t="s">
        <v>1</v>
      </c>
      <c r="F207" s="204" t="s">
        <v>83</v>
      </c>
      <c r="G207" s="202"/>
      <c r="H207" s="205">
        <v>1</v>
      </c>
      <c r="I207" s="202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192</v>
      </c>
      <c r="AU207" s="210" t="s">
        <v>85</v>
      </c>
      <c r="AV207" s="13" t="s">
        <v>85</v>
      </c>
      <c r="AW207" s="13" t="s">
        <v>32</v>
      </c>
      <c r="AX207" s="13" t="s">
        <v>83</v>
      </c>
      <c r="AY207" s="210" t="s">
        <v>135</v>
      </c>
    </row>
    <row r="208" spans="1:65" s="2" customFormat="1" ht="16.5" customHeight="1">
      <c r="A208" s="30"/>
      <c r="B208" s="31"/>
      <c r="C208" s="173" t="s">
        <v>334</v>
      </c>
      <c r="D208" s="173" t="s">
        <v>136</v>
      </c>
      <c r="E208" s="174" t="s">
        <v>937</v>
      </c>
      <c r="F208" s="175" t="s">
        <v>938</v>
      </c>
      <c r="G208" s="176" t="s">
        <v>198</v>
      </c>
      <c r="H208" s="177">
        <v>3</v>
      </c>
      <c r="I208" s="178">
        <v>19.23</v>
      </c>
      <c r="J208" s="178">
        <f>ROUND(I208*H208,2)</f>
        <v>57.69</v>
      </c>
      <c r="K208" s="175" t="s">
        <v>140</v>
      </c>
      <c r="L208" s="35"/>
      <c r="M208" s="179" t="s">
        <v>1</v>
      </c>
      <c r="N208" s="180" t="s">
        <v>40</v>
      </c>
      <c r="O208" s="181">
        <v>4.3999999999999997E-2</v>
      </c>
      <c r="P208" s="181">
        <f>O208*H208</f>
        <v>0.13200000000000001</v>
      </c>
      <c r="Q208" s="181">
        <v>0</v>
      </c>
      <c r="R208" s="181">
        <f>Q208*H208</f>
        <v>0</v>
      </c>
      <c r="S208" s="181">
        <v>0</v>
      </c>
      <c r="T208" s="182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3" t="s">
        <v>151</v>
      </c>
      <c r="AT208" s="183" t="s">
        <v>136</v>
      </c>
      <c r="AU208" s="183" t="s">
        <v>85</v>
      </c>
      <c r="AY208" s="16" t="s">
        <v>135</v>
      </c>
      <c r="BE208" s="184">
        <f>IF(N208="základní",J208,0)</f>
        <v>57.69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83</v>
      </c>
      <c r="BK208" s="184">
        <f>ROUND(I208*H208,2)</f>
        <v>57.69</v>
      </c>
      <c r="BL208" s="16" t="s">
        <v>151</v>
      </c>
      <c r="BM208" s="183" t="s">
        <v>939</v>
      </c>
    </row>
    <row r="209" spans="1:65" s="2" customFormat="1" ht="11.25">
      <c r="A209" s="30"/>
      <c r="B209" s="31"/>
      <c r="C209" s="32"/>
      <c r="D209" s="185" t="s">
        <v>143</v>
      </c>
      <c r="E209" s="32"/>
      <c r="F209" s="186" t="s">
        <v>940</v>
      </c>
      <c r="G209" s="32"/>
      <c r="H209" s="32"/>
      <c r="I209" s="32"/>
      <c r="J209" s="32"/>
      <c r="K209" s="32"/>
      <c r="L209" s="35"/>
      <c r="M209" s="187"/>
      <c r="N209" s="188"/>
      <c r="O209" s="67"/>
      <c r="P209" s="67"/>
      <c r="Q209" s="67"/>
      <c r="R209" s="67"/>
      <c r="S209" s="67"/>
      <c r="T209" s="68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6" t="s">
        <v>143</v>
      </c>
      <c r="AU209" s="16" t="s">
        <v>85</v>
      </c>
    </row>
    <row r="210" spans="1:65" s="13" customFormat="1" ht="11.25">
      <c r="B210" s="201"/>
      <c r="C210" s="202"/>
      <c r="D210" s="185" t="s">
        <v>192</v>
      </c>
      <c r="E210" s="203" t="s">
        <v>1</v>
      </c>
      <c r="F210" s="204" t="s">
        <v>931</v>
      </c>
      <c r="G210" s="202"/>
      <c r="H210" s="205">
        <v>3</v>
      </c>
      <c r="I210" s="202"/>
      <c r="J210" s="202"/>
      <c r="K210" s="202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192</v>
      </c>
      <c r="AU210" s="210" t="s">
        <v>85</v>
      </c>
      <c r="AV210" s="13" t="s">
        <v>85</v>
      </c>
      <c r="AW210" s="13" t="s">
        <v>32</v>
      </c>
      <c r="AX210" s="13" t="s">
        <v>83</v>
      </c>
      <c r="AY210" s="210" t="s">
        <v>135</v>
      </c>
    </row>
    <row r="211" spans="1:65" s="2" customFormat="1" ht="24.2" customHeight="1">
      <c r="A211" s="30"/>
      <c r="B211" s="31"/>
      <c r="C211" s="173" t="s">
        <v>340</v>
      </c>
      <c r="D211" s="173" t="s">
        <v>136</v>
      </c>
      <c r="E211" s="174" t="s">
        <v>941</v>
      </c>
      <c r="F211" s="175" t="s">
        <v>942</v>
      </c>
      <c r="G211" s="176" t="s">
        <v>198</v>
      </c>
      <c r="H211" s="177">
        <v>3</v>
      </c>
      <c r="I211" s="178">
        <v>27.35</v>
      </c>
      <c r="J211" s="178">
        <f>ROUND(I211*H211,2)</f>
        <v>82.05</v>
      </c>
      <c r="K211" s="175" t="s">
        <v>140</v>
      </c>
      <c r="L211" s="35"/>
      <c r="M211" s="179" t="s">
        <v>1</v>
      </c>
      <c r="N211" s="180" t="s">
        <v>40</v>
      </c>
      <c r="O211" s="181">
        <v>6.2E-2</v>
      </c>
      <c r="P211" s="181">
        <f>O211*H211</f>
        <v>0.186</v>
      </c>
      <c r="Q211" s="181">
        <v>1.6999999999999999E-7</v>
      </c>
      <c r="R211" s="181">
        <f>Q211*H211</f>
        <v>5.0999999999999999E-7</v>
      </c>
      <c r="S211" s="181">
        <v>0</v>
      </c>
      <c r="T211" s="182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83" t="s">
        <v>151</v>
      </c>
      <c r="AT211" s="183" t="s">
        <v>136</v>
      </c>
      <c r="AU211" s="183" t="s">
        <v>85</v>
      </c>
      <c r="AY211" s="16" t="s">
        <v>135</v>
      </c>
      <c r="BE211" s="184">
        <f>IF(N211="základní",J211,0)</f>
        <v>82.05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83</v>
      </c>
      <c r="BK211" s="184">
        <f>ROUND(I211*H211,2)</f>
        <v>82.05</v>
      </c>
      <c r="BL211" s="16" t="s">
        <v>151</v>
      </c>
      <c r="BM211" s="183" t="s">
        <v>943</v>
      </c>
    </row>
    <row r="212" spans="1:65" s="2" customFormat="1" ht="11.25">
      <c r="A212" s="30"/>
      <c r="B212" s="31"/>
      <c r="C212" s="32"/>
      <c r="D212" s="185" t="s">
        <v>143</v>
      </c>
      <c r="E212" s="32"/>
      <c r="F212" s="186" t="s">
        <v>942</v>
      </c>
      <c r="G212" s="32"/>
      <c r="H212" s="32"/>
      <c r="I212" s="32"/>
      <c r="J212" s="32"/>
      <c r="K212" s="32"/>
      <c r="L212" s="35"/>
      <c r="M212" s="187"/>
      <c r="N212" s="188"/>
      <c r="O212" s="67"/>
      <c r="P212" s="67"/>
      <c r="Q212" s="67"/>
      <c r="R212" s="67"/>
      <c r="S212" s="67"/>
      <c r="T212" s="68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6" t="s">
        <v>143</v>
      </c>
      <c r="AU212" s="16" t="s">
        <v>85</v>
      </c>
    </row>
    <row r="213" spans="1:65" s="13" customFormat="1" ht="11.25">
      <c r="B213" s="201"/>
      <c r="C213" s="202"/>
      <c r="D213" s="185" t="s">
        <v>192</v>
      </c>
      <c r="E213" s="203" t="s">
        <v>1</v>
      </c>
      <c r="F213" s="204" t="s">
        <v>931</v>
      </c>
      <c r="G213" s="202"/>
      <c r="H213" s="205">
        <v>3</v>
      </c>
      <c r="I213" s="202"/>
      <c r="J213" s="202"/>
      <c r="K213" s="202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85</v>
      </c>
      <c r="AV213" s="13" t="s">
        <v>85</v>
      </c>
      <c r="AW213" s="13" t="s">
        <v>32</v>
      </c>
      <c r="AX213" s="13" t="s">
        <v>83</v>
      </c>
      <c r="AY213" s="210" t="s">
        <v>135</v>
      </c>
    </row>
    <row r="214" spans="1:65" s="2" customFormat="1" ht="24.2" customHeight="1">
      <c r="A214" s="30"/>
      <c r="B214" s="31"/>
      <c r="C214" s="173" t="s">
        <v>346</v>
      </c>
      <c r="D214" s="173" t="s">
        <v>136</v>
      </c>
      <c r="E214" s="174" t="s">
        <v>654</v>
      </c>
      <c r="F214" s="175" t="s">
        <v>655</v>
      </c>
      <c r="G214" s="176" t="s">
        <v>371</v>
      </c>
      <c r="H214" s="177">
        <v>1</v>
      </c>
      <c r="I214" s="178">
        <v>81.819999999999993</v>
      </c>
      <c r="J214" s="178">
        <f>ROUND(I214*H214,2)</f>
        <v>81.819999999999993</v>
      </c>
      <c r="K214" s="175" t="s">
        <v>140</v>
      </c>
      <c r="L214" s="35"/>
      <c r="M214" s="179" t="s">
        <v>1</v>
      </c>
      <c r="N214" s="180" t="s">
        <v>40</v>
      </c>
      <c r="O214" s="181">
        <v>0.184</v>
      </c>
      <c r="P214" s="181">
        <f>O214*H214</f>
        <v>0.184</v>
      </c>
      <c r="Q214" s="181">
        <v>3.2634E-5</v>
      </c>
      <c r="R214" s="181">
        <f>Q214*H214</f>
        <v>3.2634E-5</v>
      </c>
      <c r="S214" s="181">
        <v>0</v>
      </c>
      <c r="T214" s="182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3" t="s">
        <v>151</v>
      </c>
      <c r="AT214" s="183" t="s">
        <v>136</v>
      </c>
      <c r="AU214" s="183" t="s">
        <v>85</v>
      </c>
      <c r="AY214" s="16" t="s">
        <v>135</v>
      </c>
      <c r="BE214" s="184">
        <f>IF(N214="základní",J214,0)</f>
        <v>81.819999999999993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83</v>
      </c>
      <c r="BK214" s="184">
        <f>ROUND(I214*H214,2)</f>
        <v>81.819999999999993</v>
      </c>
      <c r="BL214" s="16" t="s">
        <v>151</v>
      </c>
      <c r="BM214" s="183" t="s">
        <v>656</v>
      </c>
    </row>
    <row r="215" spans="1:65" s="2" customFormat="1" ht="19.5">
      <c r="A215" s="30"/>
      <c r="B215" s="31"/>
      <c r="C215" s="32"/>
      <c r="D215" s="185" t="s">
        <v>143</v>
      </c>
      <c r="E215" s="32"/>
      <c r="F215" s="186" t="s">
        <v>657</v>
      </c>
      <c r="G215" s="32"/>
      <c r="H215" s="32"/>
      <c r="I215" s="32"/>
      <c r="J215" s="32"/>
      <c r="K215" s="32"/>
      <c r="L215" s="35"/>
      <c r="M215" s="187"/>
      <c r="N215" s="188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6" t="s">
        <v>143</v>
      </c>
      <c r="AU215" s="16" t="s">
        <v>85</v>
      </c>
    </row>
    <row r="216" spans="1:65" s="13" customFormat="1" ht="11.25">
      <c r="B216" s="201"/>
      <c r="C216" s="202"/>
      <c r="D216" s="185" t="s">
        <v>192</v>
      </c>
      <c r="E216" s="203" t="s">
        <v>1</v>
      </c>
      <c r="F216" s="204" t="s">
        <v>83</v>
      </c>
      <c r="G216" s="202"/>
      <c r="H216" s="205">
        <v>1</v>
      </c>
      <c r="I216" s="202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85</v>
      </c>
      <c r="AV216" s="13" t="s">
        <v>85</v>
      </c>
      <c r="AW216" s="13" t="s">
        <v>32</v>
      </c>
      <c r="AX216" s="13" t="s">
        <v>83</v>
      </c>
      <c r="AY216" s="210" t="s">
        <v>135</v>
      </c>
    </row>
    <row r="217" spans="1:65" s="2" customFormat="1" ht="24.2" customHeight="1">
      <c r="A217" s="30"/>
      <c r="B217" s="31"/>
      <c r="C217" s="173" t="s">
        <v>352</v>
      </c>
      <c r="D217" s="173" t="s">
        <v>136</v>
      </c>
      <c r="E217" s="174" t="s">
        <v>684</v>
      </c>
      <c r="F217" s="175" t="s">
        <v>685</v>
      </c>
      <c r="G217" s="176" t="s">
        <v>349</v>
      </c>
      <c r="H217" s="177">
        <v>1</v>
      </c>
      <c r="I217" s="178">
        <v>278.81</v>
      </c>
      <c r="J217" s="178">
        <f>ROUND(I217*H217,2)</f>
        <v>278.81</v>
      </c>
      <c r="K217" s="175" t="s">
        <v>140</v>
      </c>
      <c r="L217" s="35"/>
      <c r="M217" s="179" t="s">
        <v>1</v>
      </c>
      <c r="N217" s="180" t="s">
        <v>40</v>
      </c>
      <c r="O217" s="181">
        <v>0.40300000000000002</v>
      </c>
      <c r="P217" s="181">
        <f>O217*H217</f>
        <v>0.40300000000000002</v>
      </c>
      <c r="Q217" s="181">
        <v>1.5799999999999999E-4</v>
      </c>
      <c r="R217" s="181">
        <f>Q217*H217</f>
        <v>1.5799999999999999E-4</v>
      </c>
      <c r="S217" s="181">
        <v>0</v>
      </c>
      <c r="T217" s="182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3" t="s">
        <v>151</v>
      </c>
      <c r="AT217" s="183" t="s">
        <v>136</v>
      </c>
      <c r="AU217" s="183" t="s">
        <v>85</v>
      </c>
      <c r="AY217" s="16" t="s">
        <v>135</v>
      </c>
      <c r="BE217" s="184">
        <f>IF(N217="základní",J217,0)</f>
        <v>278.81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83</v>
      </c>
      <c r="BK217" s="184">
        <f>ROUND(I217*H217,2)</f>
        <v>278.81</v>
      </c>
      <c r="BL217" s="16" t="s">
        <v>151</v>
      </c>
      <c r="BM217" s="183" t="s">
        <v>686</v>
      </c>
    </row>
    <row r="218" spans="1:65" s="2" customFormat="1" ht="19.5">
      <c r="A218" s="30"/>
      <c r="B218" s="31"/>
      <c r="C218" s="32"/>
      <c r="D218" s="185" t="s">
        <v>143</v>
      </c>
      <c r="E218" s="32"/>
      <c r="F218" s="186" t="s">
        <v>687</v>
      </c>
      <c r="G218" s="32"/>
      <c r="H218" s="32"/>
      <c r="I218" s="32"/>
      <c r="J218" s="32"/>
      <c r="K218" s="32"/>
      <c r="L218" s="35"/>
      <c r="M218" s="187"/>
      <c r="N218" s="188"/>
      <c r="O218" s="67"/>
      <c r="P218" s="67"/>
      <c r="Q218" s="67"/>
      <c r="R218" s="67"/>
      <c r="S218" s="67"/>
      <c r="T218" s="68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6" t="s">
        <v>143</v>
      </c>
      <c r="AU218" s="16" t="s">
        <v>85</v>
      </c>
    </row>
    <row r="219" spans="1:65" s="13" customFormat="1" ht="11.25">
      <c r="B219" s="201"/>
      <c r="C219" s="202"/>
      <c r="D219" s="185" t="s">
        <v>192</v>
      </c>
      <c r="E219" s="203" t="s">
        <v>1</v>
      </c>
      <c r="F219" s="204" t="s">
        <v>83</v>
      </c>
      <c r="G219" s="202"/>
      <c r="H219" s="205">
        <v>1</v>
      </c>
      <c r="I219" s="202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192</v>
      </c>
      <c r="AU219" s="210" t="s">
        <v>85</v>
      </c>
      <c r="AV219" s="13" t="s">
        <v>85</v>
      </c>
      <c r="AW219" s="13" t="s">
        <v>32</v>
      </c>
      <c r="AX219" s="13" t="s">
        <v>83</v>
      </c>
      <c r="AY219" s="210" t="s">
        <v>135</v>
      </c>
    </row>
    <row r="220" spans="1:65" s="2" customFormat="1" ht="16.5" customHeight="1">
      <c r="A220" s="30"/>
      <c r="B220" s="31"/>
      <c r="C220" s="173" t="s">
        <v>357</v>
      </c>
      <c r="D220" s="173" t="s">
        <v>136</v>
      </c>
      <c r="E220" s="174" t="s">
        <v>689</v>
      </c>
      <c r="F220" s="175" t="s">
        <v>690</v>
      </c>
      <c r="G220" s="176" t="s">
        <v>198</v>
      </c>
      <c r="H220" s="177">
        <v>3</v>
      </c>
      <c r="I220" s="178">
        <v>55.01</v>
      </c>
      <c r="J220" s="178">
        <f>ROUND(I220*H220,2)</f>
        <v>165.03</v>
      </c>
      <c r="K220" s="175" t="s">
        <v>140</v>
      </c>
      <c r="L220" s="35"/>
      <c r="M220" s="179" t="s">
        <v>1</v>
      </c>
      <c r="N220" s="180" t="s">
        <v>40</v>
      </c>
      <c r="O220" s="181">
        <v>5.3999999999999999E-2</v>
      </c>
      <c r="P220" s="181">
        <f>O220*H220</f>
        <v>0.16200000000000001</v>
      </c>
      <c r="Q220" s="181">
        <v>1.9236000000000001E-4</v>
      </c>
      <c r="R220" s="181">
        <f>Q220*H220</f>
        <v>5.7708E-4</v>
      </c>
      <c r="S220" s="181">
        <v>0</v>
      </c>
      <c r="T220" s="18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3" t="s">
        <v>151</v>
      </c>
      <c r="AT220" s="183" t="s">
        <v>136</v>
      </c>
      <c r="AU220" s="183" t="s">
        <v>85</v>
      </c>
      <c r="AY220" s="16" t="s">
        <v>135</v>
      </c>
      <c r="BE220" s="184">
        <f>IF(N220="základní",J220,0)</f>
        <v>165.03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83</v>
      </c>
      <c r="BK220" s="184">
        <f>ROUND(I220*H220,2)</f>
        <v>165.03</v>
      </c>
      <c r="BL220" s="16" t="s">
        <v>151</v>
      </c>
      <c r="BM220" s="183" t="s">
        <v>691</v>
      </c>
    </row>
    <row r="221" spans="1:65" s="2" customFormat="1" ht="11.25">
      <c r="A221" s="30"/>
      <c r="B221" s="31"/>
      <c r="C221" s="32"/>
      <c r="D221" s="185" t="s">
        <v>143</v>
      </c>
      <c r="E221" s="32"/>
      <c r="F221" s="186" t="s">
        <v>692</v>
      </c>
      <c r="G221" s="32"/>
      <c r="H221" s="32"/>
      <c r="I221" s="32"/>
      <c r="J221" s="32"/>
      <c r="K221" s="32"/>
      <c r="L221" s="35"/>
      <c r="M221" s="187"/>
      <c r="N221" s="188"/>
      <c r="O221" s="67"/>
      <c r="P221" s="67"/>
      <c r="Q221" s="67"/>
      <c r="R221" s="67"/>
      <c r="S221" s="67"/>
      <c r="T221" s="68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6" t="s">
        <v>143</v>
      </c>
      <c r="AU221" s="16" t="s">
        <v>85</v>
      </c>
    </row>
    <row r="222" spans="1:65" s="13" customFormat="1" ht="11.25">
      <c r="B222" s="201"/>
      <c r="C222" s="202"/>
      <c r="D222" s="185" t="s">
        <v>192</v>
      </c>
      <c r="E222" s="203" t="s">
        <v>1</v>
      </c>
      <c r="F222" s="204" t="s">
        <v>931</v>
      </c>
      <c r="G222" s="202"/>
      <c r="H222" s="205">
        <v>3</v>
      </c>
      <c r="I222" s="202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85</v>
      </c>
      <c r="AV222" s="13" t="s">
        <v>85</v>
      </c>
      <c r="AW222" s="13" t="s">
        <v>32</v>
      </c>
      <c r="AX222" s="13" t="s">
        <v>83</v>
      </c>
      <c r="AY222" s="210" t="s">
        <v>135</v>
      </c>
    </row>
    <row r="223" spans="1:65" s="2" customFormat="1" ht="21.75" customHeight="1">
      <c r="A223" s="30"/>
      <c r="B223" s="31"/>
      <c r="C223" s="173" t="s">
        <v>362</v>
      </c>
      <c r="D223" s="173" t="s">
        <v>136</v>
      </c>
      <c r="E223" s="174" t="s">
        <v>695</v>
      </c>
      <c r="F223" s="175" t="s">
        <v>696</v>
      </c>
      <c r="G223" s="176" t="s">
        <v>198</v>
      </c>
      <c r="H223" s="177">
        <v>3</v>
      </c>
      <c r="I223" s="178">
        <v>13.15</v>
      </c>
      <c r="J223" s="178">
        <f>ROUND(I223*H223,2)</f>
        <v>39.450000000000003</v>
      </c>
      <c r="K223" s="175" t="s">
        <v>140</v>
      </c>
      <c r="L223" s="35"/>
      <c r="M223" s="179" t="s">
        <v>1</v>
      </c>
      <c r="N223" s="180" t="s">
        <v>40</v>
      </c>
      <c r="O223" s="181">
        <v>2.3E-2</v>
      </c>
      <c r="P223" s="181">
        <f>O223*H223</f>
        <v>6.9000000000000006E-2</v>
      </c>
      <c r="Q223" s="181">
        <v>7.3499999999999998E-5</v>
      </c>
      <c r="R223" s="181">
        <f>Q223*H223</f>
        <v>2.2049999999999999E-4</v>
      </c>
      <c r="S223" s="181">
        <v>0</v>
      </c>
      <c r="T223" s="182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3" t="s">
        <v>151</v>
      </c>
      <c r="AT223" s="183" t="s">
        <v>136</v>
      </c>
      <c r="AU223" s="183" t="s">
        <v>85</v>
      </c>
      <c r="AY223" s="16" t="s">
        <v>135</v>
      </c>
      <c r="BE223" s="184">
        <f>IF(N223="základní",J223,0)</f>
        <v>39.450000000000003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83</v>
      </c>
      <c r="BK223" s="184">
        <f>ROUND(I223*H223,2)</f>
        <v>39.450000000000003</v>
      </c>
      <c r="BL223" s="16" t="s">
        <v>151</v>
      </c>
      <c r="BM223" s="183" t="s">
        <v>697</v>
      </c>
    </row>
    <row r="224" spans="1:65" s="2" customFormat="1" ht="11.25">
      <c r="A224" s="30"/>
      <c r="B224" s="31"/>
      <c r="C224" s="32"/>
      <c r="D224" s="185" t="s">
        <v>143</v>
      </c>
      <c r="E224" s="32"/>
      <c r="F224" s="186" t="s">
        <v>698</v>
      </c>
      <c r="G224" s="32"/>
      <c r="H224" s="32"/>
      <c r="I224" s="32"/>
      <c r="J224" s="32"/>
      <c r="K224" s="32"/>
      <c r="L224" s="35"/>
      <c r="M224" s="187"/>
      <c r="N224" s="188"/>
      <c r="O224" s="67"/>
      <c r="P224" s="67"/>
      <c r="Q224" s="67"/>
      <c r="R224" s="67"/>
      <c r="S224" s="67"/>
      <c r="T224" s="68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6" t="s">
        <v>143</v>
      </c>
      <c r="AU224" s="16" t="s">
        <v>85</v>
      </c>
    </row>
    <row r="225" spans="1:65" s="13" customFormat="1" ht="11.25">
      <c r="B225" s="201"/>
      <c r="C225" s="202"/>
      <c r="D225" s="185" t="s">
        <v>192</v>
      </c>
      <c r="E225" s="203" t="s">
        <v>1</v>
      </c>
      <c r="F225" s="204" t="s">
        <v>931</v>
      </c>
      <c r="G225" s="202"/>
      <c r="H225" s="205">
        <v>3</v>
      </c>
      <c r="I225" s="202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192</v>
      </c>
      <c r="AU225" s="210" t="s">
        <v>85</v>
      </c>
      <c r="AV225" s="13" t="s">
        <v>85</v>
      </c>
      <c r="AW225" s="13" t="s">
        <v>32</v>
      </c>
      <c r="AX225" s="13" t="s">
        <v>83</v>
      </c>
      <c r="AY225" s="210" t="s">
        <v>135</v>
      </c>
    </row>
    <row r="226" spans="1:65" s="2" customFormat="1" ht="24.2" customHeight="1">
      <c r="A226" s="30"/>
      <c r="B226" s="31"/>
      <c r="C226" s="173" t="s">
        <v>368</v>
      </c>
      <c r="D226" s="173" t="s">
        <v>136</v>
      </c>
      <c r="E226" s="174" t="s">
        <v>700</v>
      </c>
      <c r="F226" s="175" t="s">
        <v>701</v>
      </c>
      <c r="G226" s="176" t="s">
        <v>198</v>
      </c>
      <c r="H226" s="177">
        <v>3</v>
      </c>
      <c r="I226" s="178">
        <v>84.42</v>
      </c>
      <c r="J226" s="178">
        <f>ROUND(I226*H226,2)</f>
        <v>253.26</v>
      </c>
      <c r="K226" s="175" t="s">
        <v>140</v>
      </c>
      <c r="L226" s="35"/>
      <c r="M226" s="179" t="s">
        <v>1</v>
      </c>
      <c r="N226" s="180" t="s">
        <v>40</v>
      </c>
      <c r="O226" s="181">
        <v>0.19400000000000001</v>
      </c>
      <c r="P226" s="181">
        <f>O226*H226</f>
        <v>0.58200000000000007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3" t="s">
        <v>151</v>
      </c>
      <c r="AT226" s="183" t="s">
        <v>136</v>
      </c>
      <c r="AU226" s="183" t="s">
        <v>85</v>
      </c>
      <c r="AY226" s="16" t="s">
        <v>135</v>
      </c>
      <c r="BE226" s="184">
        <f>IF(N226="základní",J226,0)</f>
        <v>253.26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83</v>
      </c>
      <c r="BK226" s="184">
        <f>ROUND(I226*H226,2)</f>
        <v>253.26</v>
      </c>
      <c r="BL226" s="16" t="s">
        <v>151</v>
      </c>
      <c r="BM226" s="183" t="s">
        <v>702</v>
      </c>
    </row>
    <row r="227" spans="1:65" s="2" customFormat="1" ht="29.25">
      <c r="A227" s="30"/>
      <c r="B227" s="31"/>
      <c r="C227" s="32"/>
      <c r="D227" s="185" t="s">
        <v>143</v>
      </c>
      <c r="E227" s="32"/>
      <c r="F227" s="186" t="s">
        <v>703</v>
      </c>
      <c r="G227" s="32"/>
      <c r="H227" s="32"/>
      <c r="I227" s="32"/>
      <c r="J227" s="32"/>
      <c r="K227" s="32"/>
      <c r="L227" s="35"/>
      <c r="M227" s="187"/>
      <c r="N227" s="188"/>
      <c r="O227" s="67"/>
      <c r="P227" s="67"/>
      <c r="Q227" s="67"/>
      <c r="R227" s="67"/>
      <c r="S227" s="67"/>
      <c r="T227" s="68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6" t="s">
        <v>143</v>
      </c>
      <c r="AU227" s="16" t="s">
        <v>85</v>
      </c>
    </row>
    <row r="228" spans="1:65" s="13" customFormat="1" ht="11.25">
      <c r="B228" s="201"/>
      <c r="C228" s="202"/>
      <c r="D228" s="185" t="s">
        <v>192</v>
      </c>
      <c r="E228" s="203" t="s">
        <v>1</v>
      </c>
      <c r="F228" s="204" t="s">
        <v>931</v>
      </c>
      <c r="G228" s="202"/>
      <c r="H228" s="205">
        <v>3</v>
      </c>
      <c r="I228" s="202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85</v>
      </c>
      <c r="AV228" s="13" t="s">
        <v>85</v>
      </c>
      <c r="AW228" s="13" t="s">
        <v>32</v>
      </c>
      <c r="AX228" s="13" t="s">
        <v>83</v>
      </c>
      <c r="AY228" s="210" t="s">
        <v>135</v>
      </c>
    </row>
    <row r="229" spans="1:65" s="2" customFormat="1" ht="21.75" customHeight="1">
      <c r="A229" s="30"/>
      <c r="B229" s="31"/>
      <c r="C229" s="221" t="s">
        <v>375</v>
      </c>
      <c r="D229" s="221" t="s">
        <v>295</v>
      </c>
      <c r="E229" s="222" t="s">
        <v>706</v>
      </c>
      <c r="F229" s="223" t="s">
        <v>707</v>
      </c>
      <c r="G229" s="224" t="s">
        <v>198</v>
      </c>
      <c r="H229" s="225">
        <v>3.15</v>
      </c>
      <c r="I229" s="226">
        <v>40.700000000000003</v>
      </c>
      <c r="J229" s="226">
        <f>ROUND(I229*H229,2)</f>
        <v>128.21</v>
      </c>
      <c r="K229" s="223" t="s">
        <v>253</v>
      </c>
      <c r="L229" s="227"/>
      <c r="M229" s="228" t="s">
        <v>1</v>
      </c>
      <c r="N229" s="229" t="s">
        <v>40</v>
      </c>
      <c r="O229" s="181">
        <v>0</v>
      </c>
      <c r="P229" s="181">
        <f>O229*H229</f>
        <v>0</v>
      </c>
      <c r="Q229" s="181">
        <v>6.6E-4</v>
      </c>
      <c r="R229" s="181">
        <f>Q229*H229</f>
        <v>2.0790000000000001E-3</v>
      </c>
      <c r="S229" s="181">
        <v>0</v>
      </c>
      <c r="T229" s="182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3" t="s">
        <v>166</v>
      </c>
      <c r="AT229" s="183" t="s">
        <v>295</v>
      </c>
      <c r="AU229" s="183" t="s">
        <v>85</v>
      </c>
      <c r="AY229" s="16" t="s">
        <v>135</v>
      </c>
      <c r="BE229" s="184">
        <f>IF(N229="základní",J229,0)</f>
        <v>128.21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6" t="s">
        <v>83</v>
      </c>
      <c r="BK229" s="184">
        <f>ROUND(I229*H229,2)</f>
        <v>128.21</v>
      </c>
      <c r="BL229" s="16" t="s">
        <v>151</v>
      </c>
      <c r="BM229" s="183" t="s">
        <v>708</v>
      </c>
    </row>
    <row r="230" spans="1:65" s="2" customFormat="1" ht="11.25">
      <c r="A230" s="30"/>
      <c r="B230" s="31"/>
      <c r="C230" s="32"/>
      <c r="D230" s="185" t="s">
        <v>143</v>
      </c>
      <c r="E230" s="32"/>
      <c r="F230" s="186" t="s">
        <v>707</v>
      </c>
      <c r="G230" s="32"/>
      <c r="H230" s="32"/>
      <c r="I230" s="32"/>
      <c r="J230" s="32"/>
      <c r="K230" s="32"/>
      <c r="L230" s="35"/>
      <c r="M230" s="187"/>
      <c r="N230" s="188"/>
      <c r="O230" s="67"/>
      <c r="P230" s="67"/>
      <c r="Q230" s="67"/>
      <c r="R230" s="67"/>
      <c r="S230" s="67"/>
      <c r="T230" s="68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6" t="s">
        <v>143</v>
      </c>
      <c r="AU230" s="16" t="s">
        <v>85</v>
      </c>
    </row>
    <row r="231" spans="1:65" s="13" customFormat="1" ht="11.25">
      <c r="B231" s="201"/>
      <c r="C231" s="202"/>
      <c r="D231" s="185" t="s">
        <v>192</v>
      </c>
      <c r="E231" s="203" t="s">
        <v>1</v>
      </c>
      <c r="F231" s="204" t="s">
        <v>944</v>
      </c>
      <c r="G231" s="202"/>
      <c r="H231" s="205">
        <v>3.15</v>
      </c>
      <c r="I231" s="202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85</v>
      </c>
      <c r="AV231" s="13" t="s">
        <v>85</v>
      </c>
      <c r="AW231" s="13" t="s">
        <v>32</v>
      </c>
      <c r="AX231" s="13" t="s">
        <v>83</v>
      </c>
      <c r="AY231" s="210" t="s">
        <v>135</v>
      </c>
    </row>
    <row r="232" spans="1:65" s="2" customFormat="1" ht="16.5" customHeight="1">
      <c r="A232" s="30"/>
      <c r="B232" s="31"/>
      <c r="C232" s="173" t="s">
        <v>381</v>
      </c>
      <c r="D232" s="173" t="s">
        <v>136</v>
      </c>
      <c r="E232" s="174" t="s">
        <v>711</v>
      </c>
      <c r="F232" s="175" t="s">
        <v>712</v>
      </c>
      <c r="G232" s="176" t="s">
        <v>349</v>
      </c>
      <c r="H232" s="177">
        <v>1</v>
      </c>
      <c r="I232" s="178">
        <v>914.24</v>
      </c>
      <c r="J232" s="178">
        <f>ROUND(I232*H232,2)</f>
        <v>914.24</v>
      </c>
      <c r="K232" s="175" t="s">
        <v>140</v>
      </c>
      <c r="L232" s="35"/>
      <c r="M232" s="179" t="s">
        <v>1</v>
      </c>
      <c r="N232" s="180" t="s">
        <v>40</v>
      </c>
      <c r="O232" s="181">
        <v>0.66</v>
      </c>
      <c r="P232" s="181">
        <f>O232*H232</f>
        <v>0.66</v>
      </c>
      <c r="Q232" s="181">
        <v>8.8999999999999995E-4</v>
      </c>
      <c r="R232" s="181">
        <f>Q232*H232</f>
        <v>8.8999999999999995E-4</v>
      </c>
      <c r="S232" s="181">
        <v>0</v>
      </c>
      <c r="T232" s="182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83" t="s">
        <v>151</v>
      </c>
      <c r="AT232" s="183" t="s">
        <v>136</v>
      </c>
      <c r="AU232" s="183" t="s">
        <v>85</v>
      </c>
      <c r="AY232" s="16" t="s">
        <v>135</v>
      </c>
      <c r="BE232" s="184">
        <f>IF(N232="základní",J232,0)</f>
        <v>914.24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6" t="s">
        <v>83</v>
      </c>
      <c r="BK232" s="184">
        <f>ROUND(I232*H232,2)</f>
        <v>914.24</v>
      </c>
      <c r="BL232" s="16" t="s">
        <v>151</v>
      </c>
      <c r="BM232" s="183" t="s">
        <v>713</v>
      </c>
    </row>
    <row r="233" spans="1:65" s="2" customFormat="1" ht="19.5">
      <c r="A233" s="30"/>
      <c r="B233" s="31"/>
      <c r="C233" s="32"/>
      <c r="D233" s="185" t="s">
        <v>143</v>
      </c>
      <c r="E233" s="32"/>
      <c r="F233" s="186" t="s">
        <v>714</v>
      </c>
      <c r="G233" s="32"/>
      <c r="H233" s="32"/>
      <c r="I233" s="32"/>
      <c r="J233" s="32"/>
      <c r="K233" s="32"/>
      <c r="L233" s="35"/>
      <c r="M233" s="187"/>
      <c r="N233" s="188"/>
      <c r="O233" s="67"/>
      <c r="P233" s="67"/>
      <c r="Q233" s="67"/>
      <c r="R233" s="67"/>
      <c r="S233" s="67"/>
      <c r="T233" s="68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6" t="s">
        <v>143</v>
      </c>
      <c r="AU233" s="16" t="s">
        <v>85</v>
      </c>
    </row>
    <row r="234" spans="1:65" s="13" customFormat="1" ht="11.25">
      <c r="B234" s="201"/>
      <c r="C234" s="202"/>
      <c r="D234" s="185" t="s">
        <v>192</v>
      </c>
      <c r="E234" s="203" t="s">
        <v>1</v>
      </c>
      <c r="F234" s="204" t="s">
        <v>83</v>
      </c>
      <c r="G234" s="202"/>
      <c r="H234" s="205">
        <v>1</v>
      </c>
      <c r="I234" s="202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192</v>
      </c>
      <c r="AU234" s="210" t="s">
        <v>85</v>
      </c>
      <c r="AV234" s="13" t="s">
        <v>85</v>
      </c>
      <c r="AW234" s="13" t="s">
        <v>32</v>
      </c>
      <c r="AX234" s="13" t="s">
        <v>83</v>
      </c>
      <c r="AY234" s="210" t="s">
        <v>135</v>
      </c>
    </row>
    <row r="235" spans="1:65" s="2" customFormat="1" ht="21.75" customHeight="1">
      <c r="A235" s="30"/>
      <c r="B235" s="31"/>
      <c r="C235" s="173" t="s">
        <v>387</v>
      </c>
      <c r="D235" s="173" t="s">
        <v>136</v>
      </c>
      <c r="E235" s="174" t="s">
        <v>721</v>
      </c>
      <c r="F235" s="175" t="s">
        <v>722</v>
      </c>
      <c r="G235" s="176" t="s">
        <v>349</v>
      </c>
      <c r="H235" s="177">
        <v>1</v>
      </c>
      <c r="I235" s="178">
        <v>814.6</v>
      </c>
      <c r="J235" s="178">
        <f>ROUND(I235*H235,2)</f>
        <v>814.6</v>
      </c>
      <c r="K235" s="175" t="s">
        <v>140</v>
      </c>
      <c r="L235" s="35"/>
      <c r="M235" s="179" t="s">
        <v>1</v>
      </c>
      <c r="N235" s="180" t="s">
        <v>40</v>
      </c>
      <c r="O235" s="181">
        <v>1.278</v>
      </c>
      <c r="P235" s="181">
        <f>O235*H235</f>
        <v>1.278</v>
      </c>
      <c r="Q235" s="181">
        <v>7.1871999999999995E-4</v>
      </c>
      <c r="R235" s="181">
        <f>Q235*H235</f>
        <v>7.1871999999999995E-4</v>
      </c>
      <c r="S235" s="181">
        <v>0</v>
      </c>
      <c r="T235" s="18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3" t="s">
        <v>151</v>
      </c>
      <c r="AT235" s="183" t="s">
        <v>136</v>
      </c>
      <c r="AU235" s="183" t="s">
        <v>85</v>
      </c>
      <c r="AY235" s="16" t="s">
        <v>135</v>
      </c>
      <c r="BE235" s="184">
        <f>IF(N235="základní",J235,0)</f>
        <v>814.6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83</v>
      </c>
      <c r="BK235" s="184">
        <f>ROUND(I235*H235,2)</f>
        <v>814.6</v>
      </c>
      <c r="BL235" s="16" t="s">
        <v>151</v>
      </c>
      <c r="BM235" s="183" t="s">
        <v>723</v>
      </c>
    </row>
    <row r="236" spans="1:65" s="2" customFormat="1" ht="29.25">
      <c r="A236" s="30"/>
      <c r="B236" s="31"/>
      <c r="C236" s="32"/>
      <c r="D236" s="185" t="s">
        <v>143</v>
      </c>
      <c r="E236" s="32"/>
      <c r="F236" s="186" t="s">
        <v>724</v>
      </c>
      <c r="G236" s="32"/>
      <c r="H236" s="32"/>
      <c r="I236" s="32"/>
      <c r="J236" s="32"/>
      <c r="K236" s="32"/>
      <c r="L236" s="35"/>
      <c r="M236" s="187"/>
      <c r="N236" s="188"/>
      <c r="O236" s="67"/>
      <c r="P236" s="67"/>
      <c r="Q236" s="67"/>
      <c r="R236" s="67"/>
      <c r="S236" s="67"/>
      <c r="T236" s="68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6" t="s">
        <v>143</v>
      </c>
      <c r="AU236" s="16" t="s">
        <v>85</v>
      </c>
    </row>
    <row r="237" spans="1:65" s="13" customFormat="1" ht="11.25">
      <c r="B237" s="201"/>
      <c r="C237" s="202"/>
      <c r="D237" s="185" t="s">
        <v>192</v>
      </c>
      <c r="E237" s="203" t="s">
        <v>1</v>
      </c>
      <c r="F237" s="204" t="s">
        <v>83</v>
      </c>
      <c r="G237" s="202"/>
      <c r="H237" s="205">
        <v>1</v>
      </c>
      <c r="I237" s="202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85</v>
      </c>
      <c r="AV237" s="13" t="s">
        <v>85</v>
      </c>
      <c r="AW237" s="13" t="s">
        <v>32</v>
      </c>
      <c r="AX237" s="13" t="s">
        <v>83</v>
      </c>
      <c r="AY237" s="210" t="s">
        <v>135</v>
      </c>
    </row>
    <row r="238" spans="1:65" s="2" customFormat="1" ht="24.2" customHeight="1">
      <c r="A238" s="30"/>
      <c r="B238" s="31"/>
      <c r="C238" s="221" t="s">
        <v>393</v>
      </c>
      <c r="D238" s="221" t="s">
        <v>295</v>
      </c>
      <c r="E238" s="222" t="s">
        <v>726</v>
      </c>
      <c r="F238" s="223" t="s">
        <v>727</v>
      </c>
      <c r="G238" s="224" t="s">
        <v>349</v>
      </c>
      <c r="H238" s="225">
        <v>1</v>
      </c>
      <c r="I238" s="226">
        <v>4080</v>
      </c>
      <c r="J238" s="226">
        <f>ROUND(I238*H238,2)</f>
        <v>4080</v>
      </c>
      <c r="K238" s="223" t="s">
        <v>253</v>
      </c>
      <c r="L238" s="227"/>
      <c r="M238" s="228" t="s">
        <v>1</v>
      </c>
      <c r="N238" s="229" t="s">
        <v>40</v>
      </c>
      <c r="O238" s="181">
        <v>0</v>
      </c>
      <c r="P238" s="181">
        <f>O238*H238</f>
        <v>0</v>
      </c>
      <c r="Q238" s="181">
        <v>1.2E-2</v>
      </c>
      <c r="R238" s="181">
        <f>Q238*H238</f>
        <v>1.2E-2</v>
      </c>
      <c r="S238" s="181">
        <v>0</v>
      </c>
      <c r="T238" s="182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3" t="s">
        <v>166</v>
      </c>
      <c r="AT238" s="183" t="s">
        <v>295</v>
      </c>
      <c r="AU238" s="183" t="s">
        <v>85</v>
      </c>
      <c r="AY238" s="16" t="s">
        <v>135</v>
      </c>
      <c r="BE238" s="184">
        <f>IF(N238="základní",J238,0)</f>
        <v>4080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83</v>
      </c>
      <c r="BK238" s="184">
        <f>ROUND(I238*H238,2)</f>
        <v>4080</v>
      </c>
      <c r="BL238" s="16" t="s">
        <v>151</v>
      </c>
      <c r="BM238" s="183" t="s">
        <v>728</v>
      </c>
    </row>
    <row r="239" spans="1:65" s="2" customFormat="1" ht="19.5">
      <c r="A239" s="30"/>
      <c r="B239" s="31"/>
      <c r="C239" s="32"/>
      <c r="D239" s="185" t="s">
        <v>143</v>
      </c>
      <c r="E239" s="32"/>
      <c r="F239" s="186" t="s">
        <v>729</v>
      </c>
      <c r="G239" s="32"/>
      <c r="H239" s="32"/>
      <c r="I239" s="32"/>
      <c r="J239" s="32"/>
      <c r="K239" s="32"/>
      <c r="L239" s="35"/>
      <c r="M239" s="187"/>
      <c r="N239" s="188"/>
      <c r="O239" s="67"/>
      <c r="P239" s="67"/>
      <c r="Q239" s="67"/>
      <c r="R239" s="67"/>
      <c r="S239" s="67"/>
      <c r="T239" s="68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6" t="s">
        <v>143</v>
      </c>
      <c r="AU239" s="16" t="s">
        <v>85</v>
      </c>
    </row>
    <row r="240" spans="1:65" s="13" customFormat="1" ht="11.25">
      <c r="B240" s="201"/>
      <c r="C240" s="202"/>
      <c r="D240" s="185" t="s">
        <v>192</v>
      </c>
      <c r="E240" s="203" t="s">
        <v>1</v>
      </c>
      <c r="F240" s="204" t="s">
        <v>83</v>
      </c>
      <c r="G240" s="202"/>
      <c r="H240" s="205">
        <v>1</v>
      </c>
      <c r="I240" s="202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85</v>
      </c>
      <c r="AV240" s="13" t="s">
        <v>85</v>
      </c>
      <c r="AW240" s="13" t="s">
        <v>32</v>
      </c>
      <c r="AX240" s="13" t="s">
        <v>83</v>
      </c>
      <c r="AY240" s="210" t="s">
        <v>135</v>
      </c>
    </row>
    <row r="241" spans="1:65" s="11" customFormat="1" ht="22.9" customHeight="1">
      <c r="B241" s="160"/>
      <c r="C241" s="161"/>
      <c r="D241" s="162" t="s">
        <v>74</v>
      </c>
      <c r="E241" s="199" t="s">
        <v>170</v>
      </c>
      <c r="F241" s="199" t="s">
        <v>367</v>
      </c>
      <c r="G241" s="161"/>
      <c r="H241" s="161"/>
      <c r="I241" s="161"/>
      <c r="J241" s="200">
        <f>BK241</f>
        <v>14832.01</v>
      </c>
      <c r="K241" s="161"/>
      <c r="L241" s="165"/>
      <c r="M241" s="166"/>
      <c r="N241" s="167"/>
      <c r="O241" s="167"/>
      <c r="P241" s="168">
        <f>SUM(P242:P265)</f>
        <v>8.9139999999999997</v>
      </c>
      <c r="Q241" s="167"/>
      <c r="R241" s="168">
        <f>SUM(R242:R265)</f>
        <v>0.21286540000000001</v>
      </c>
      <c r="S241" s="167"/>
      <c r="T241" s="169">
        <f>SUM(T242:T265)</f>
        <v>0</v>
      </c>
      <c r="AR241" s="170" t="s">
        <v>83</v>
      </c>
      <c r="AT241" s="171" t="s">
        <v>74</v>
      </c>
      <c r="AU241" s="171" t="s">
        <v>83</v>
      </c>
      <c r="AY241" s="170" t="s">
        <v>135</v>
      </c>
      <c r="BK241" s="172">
        <f>SUM(BK242:BK265)</f>
        <v>14832.01</v>
      </c>
    </row>
    <row r="242" spans="1:65" s="2" customFormat="1" ht="24.2" customHeight="1">
      <c r="A242" s="30"/>
      <c r="B242" s="31"/>
      <c r="C242" s="173" t="s">
        <v>399</v>
      </c>
      <c r="D242" s="173" t="s">
        <v>136</v>
      </c>
      <c r="E242" s="174" t="s">
        <v>730</v>
      </c>
      <c r="F242" s="175" t="s">
        <v>731</v>
      </c>
      <c r="G242" s="176" t="s">
        <v>198</v>
      </c>
      <c r="H242" s="177">
        <v>2</v>
      </c>
      <c r="I242" s="178">
        <v>333.71</v>
      </c>
      <c r="J242" s="178">
        <f>ROUND(I242*H242,2)</f>
        <v>667.42</v>
      </c>
      <c r="K242" s="175" t="s">
        <v>140</v>
      </c>
      <c r="L242" s="35"/>
      <c r="M242" s="179" t="s">
        <v>1</v>
      </c>
      <c r="N242" s="180" t="s">
        <v>40</v>
      </c>
      <c r="O242" s="181">
        <v>0.70299999999999996</v>
      </c>
      <c r="P242" s="181">
        <f>O242*H242</f>
        <v>1.4059999999999999</v>
      </c>
      <c r="Q242" s="181">
        <v>8.6767000000000007E-3</v>
      </c>
      <c r="R242" s="181">
        <f>Q242*H242</f>
        <v>1.7353400000000001E-2</v>
      </c>
      <c r="S242" s="181">
        <v>0</v>
      </c>
      <c r="T242" s="182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3" t="s">
        <v>151</v>
      </c>
      <c r="AT242" s="183" t="s">
        <v>136</v>
      </c>
      <c r="AU242" s="183" t="s">
        <v>85</v>
      </c>
      <c r="AY242" s="16" t="s">
        <v>135</v>
      </c>
      <c r="BE242" s="184">
        <f>IF(N242="základní",J242,0)</f>
        <v>667.42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6" t="s">
        <v>83</v>
      </c>
      <c r="BK242" s="184">
        <f>ROUND(I242*H242,2)</f>
        <v>667.42</v>
      </c>
      <c r="BL242" s="16" t="s">
        <v>151</v>
      </c>
      <c r="BM242" s="183" t="s">
        <v>732</v>
      </c>
    </row>
    <row r="243" spans="1:65" s="2" customFormat="1" ht="58.5">
      <c r="A243" s="30"/>
      <c r="B243" s="31"/>
      <c r="C243" s="32"/>
      <c r="D243" s="185" t="s">
        <v>143</v>
      </c>
      <c r="E243" s="32"/>
      <c r="F243" s="186" t="s">
        <v>733</v>
      </c>
      <c r="G243" s="32"/>
      <c r="H243" s="32"/>
      <c r="I243" s="32"/>
      <c r="J243" s="32"/>
      <c r="K243" s="32"/>
      <c r="L243" s="35"/>
      <c r="M243" s="187"/>
      <c r="N243" s="188"/>
      <c r="O243" s="67"/>
      <c r="P243" s="67"/>
      <c r="Q243" s="67"/>
      <c r="R243" s="67"/>
      <c r="S243" s="67"/>
      <c r="T243" s="68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6" t="s">
        <v>143</v>
      </c>
      <c r="AU243" s="16" t="s">
        <v>85</v>
      </c>
    </row>
    <row r="244" spans="1:65" s="13" customFormat="1" ht="11.25">
      <c r="B244" s="201"/>
      <c r="C244" s="202"/>
      <c r="D244" s="185" t="s">
        <v>192</v>
      </c>
      <c r="E244" s="203" t="s">
        <v>1</v>
      </c>
      <c r="F244" s="204" t="s">
        <v>85</v>
      </c>
      <c r="G244" s="202"/>
      <c r="H244" s="205">
        <v>2</v>
      </c>
      <c r="I244" s="202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192</v>
      </c>
      <c r="AU244" s="210" t="s">
        <v>85</v>
      </c>
      <c r="AV244" s="13" t="s">
        <v>85</v>
      </c>
      <c r="AW244" s="13" t="s">
        <v>32</v>
      </c>
      <c r="AX244" s="13" t="s">
        <v>83</v>
      </c>
      <c r="AY244" s="210" t="s">
        <v>135</v>
      </c>
    </row>
    <row r="245" spans="1:65" s="2" customFormat="1" ht="24.2" customHeight="1">
      <c r="A245" s="30"/>
      <c r="B245" s="31"/>
      <c r="C245" s="173" t="s">
        <v>404</v>
      </c>
      <c r="D245" s="173" t="s">
        <v>136</v>
      </c>
      <c r="E245" s="174" t="s">
        <v>735</v>
      </c>
      <c r="F245" s="175" t="s">
        <v>736</v>
      </c>
      <c r="G245" s="176" t="s">
        <v>198</v>
      </c>
      <c r="H245" s="177">
        <v>2</v>
      </c>
      <c r="I245" s="178">
        <v>272.58</v>
      </c>
      <c r="J245" s="178">
        <f>ROUND(I245*H245,2)</f>
        <v>545.16</v>
      </c>
      <c r="K245" s="175" t="s">
        <v>140</v>
      </c>
      <c r="L245" s="35"/>
      <c r="M245" s="179" t="s">
        <v>1</v>
      </c>
      <c r="N245" s="180" t="s">
        <v>40</v>
      </c>
      <c r="O245" s="181">
        <v>0.54700000000000004</v>
      </c>
      <c r="P245" s="181">
        <f>O245*H245</f>
        <v>1.0940000000000001</v>
      </c>
      <c r="Q245" s="181">
        <v>3.6904300000000001E-2</v>
      </c>
      <c r="R245" s="181">
        <f>Q245*H245</f>
        <v>7.3808600000000002E-2</v>
      </c>
      <c r="S245" s="181">
        <v>0</v>
      </c>
      <c r="T245" s="18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3" t="s">
        <v>151</v>
      </c>
      <c r="AT245" s="183" t="s">
        <v>136</v>
      </c>
      <c r="AU245" s="183" t="s">
        <v>85</v>
      </c>
      <c r="AY245" s="16" t="s">
        <v>135</v>
      </c>
      <c r="BE245" s="184">
        <f>IF(N245="základní",J245,0)</f>
        <v>545.16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6" t="s">
        <v>83</v>
      </c>
      <c r="BK245" s="184">
        <f>ROUND(I245*H245,2)</f>
        <v>545.16</v>
      </c>
      <c r="BL245" s="16" t="s">
        <v>151</v>
      </c>
      <c r="BM245" s="183" t="s">
        <v>737</v>
      </c>
    </row>
    <row r="246" spans="1:65" s="2" customFormat="1" ht="58.5">
      <c r="A246" s="30"/>
      <c r="B246" s="31"/>
      <c r="C246" s="32"/>
      <c r="D246" s="185" t="s">
        <v>143</v>
      </c>
      <c r="E246" s="32"/>
      <c r="F246" s="186" t="s">
        <v>738</v>
      </c>
      <c r="G246" s="32"/>
      <c r="H246" s="32"/>
      <c r="I246" s="32"/>
      <c r="J246" s="32"/>
      <c r="K246" s="32"/>
      <c r="L246" s="35"/>
      <c r="M246" s="187"/>
      <c r="N246" s="188"/>
      <c r="O246" s="67"/>
      <c r="P246" s="67"/>
      <c r="Q246" s="67"/>
      <c r="R246" s="67"/>
      <c r="S246" s="67"/>
      <c r="T246" s="68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6" t="s">
        <v>143</v>
      </c>
      <c r="AU246" s="16" t="s">
        <v>85</v>
      </c>
    </row>
    <row r="247" spans="1:65" s="13" customFormat="1" ht="11.25">
      <c r="B247" s="201"/>
      <c r="C247" s="202"/>
      <c r="D247" s="185" t="s">
        <v>192</v>
      </c>
      <c r="E247" s="203" t="s">
        <v>1</v>
      </c>
      <c r="F247" s="204" t="s">
        <v>85</v>
      </c>
      <c r="G247" s="202"/>
      <c r="H247" s="205">
        <v>2</v>
      </c>
      <c r="I247" s="202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192</v>
      </c>
      <c r="AU247" s="210" t="s">
        <v>85</v>
      </c>
      <c r="AV247" s="13" t="s">
        <v>85</v>
      </c>
      <c r="AW247" s="13" t="s">
        <v>32</v>
      </c>
      <c r="AX247" s="13" t="s">
        <v>83</v>
      </c>
      <c r="AY247" s="210" t="s">
        <v>135</v>
      </c>
    </row>
    <row r="248" spans="1:65" s="2" customFormat="1" ht="24.2" customHeight="1">
      <c r="A248" s="30"/>
      <c r="B248" s="31"/>
      <c r="C248" s="173" t="s">
        <v>410</v>
      </c>
      <c r="D248" s="173" t="s">
        <v>136</v>
      </c>
      <c r="E248" s="174" t="s">
        <v>740</v>
      </c>
      <c r="F248" s="175" t="s">
        <v>741</v>
      </c>
      <c r="G248" s="176" t="s">
        <v>198</v>
      </c>
      <c r="H248" s="177">
        <v>2</v>
      </c>
      <c r="I248" s="178">
        <v>369.82</v>
      </c>
      <c r="J248" s="178">
        <f>ROUND(I248*H248,2)</f>
        <v>739.64</v>
      </c>
      <c r="K248" s="175" t="s">
        <v>140</v>
      </c>
      <c r="L248" s="35"/>
      <c r="M248" s="179" t="s">
        <v>1</v>
      </c>
      <c r="N248" s="180" t="s">
        <v>40</v>
      </c>
      <c r="O248" s="181">
        <v>0.753</v>
      </c>
      <c r="P248" s="181">
        <f>O248*H248</f>
        <v>1.506</v>
      </c>
      <c r="Q248" s="181">
        <v>6.0526700000000003E-2</v>
      </c>
      <c r="R248" s="181">
        <f>Q248*H248</f>
        <v>0.12105340000000001</v>
      </c>
      <c r="S248" s="181">
        <v>0</v>
      </c>
      <c r="T248" s="182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3" t="s">
        <v>151</v>
      </c>
      <c r="AT248" s="183" t="s">
        <v>136</v>
      </c>
      <c r="AU248" s="183" t="s">
        <v>85</v>
      </c>
      <c r="AY248" s="16" t="s">
        <v>135</v>
      </c>
      <c r="BE248" s="184">
        <f>IF(N248="základní",J248,0)</f>
        <v>739.64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6" t="s">
        <v>83</v>
      </c>
      <c r="BK248" s="184">
        <f>ROUND(I248*H248,2)</f>
        <v>739.64</v>
      </c>
      <c r="BL248" s="16" t="s">
        <v>151</v>
      </c>
      <c r="BM248" s="183" t="s">
        <v>742</v>
      </c>
    </row>
    <row r="249" spans="1:65" s="2" customFormat="1" ht="58.5">
      <c r="A249" s="30"/>
      <c r="B249" s="31"/>
      <c r="C249" s="32"/>
      <c r="D249" s="185" t="s">
        <v>143</v>
      </c>
      <c r="E249" s="32"/>
      <c r="F249" s="186" t="s">
        <v>743</v>
      </c>
      <c r="G249" s="32"/>
      <c r="H249" s="32"/>
      <c r="I249" s="32"/>
      <c r="J249" s="32"/>
      <c r="K249" s="32"/>
      <c r="L249" s="35"/>
      <c r="M249" s="187"/>
      <c r="N249" s="188"/>
      <c r="O249" s="67"/>
      <c r="P249" s="67"/>
      <c r="Q249" s="67"/>
      <c r="R249" s="67"/>
      <c r="S249" s="67"/>
      <c r="T249" s="68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6" t="s">
        <v>143</v>
      </c>
      <c r="AU249" s="16" t="s">
        <v>85</v>
      </c>
    </row>
    <row r="250" spans="1:65" s="13" customFormat="1" ht="11.25">
      <c r="B250" s="201"/>
      <c r="C250" s="202"/>
      <c r="D250" s="185" t="s">
        <v>192</v>
      </c>
      <c r="E250" s="203" t="s">
        <v>1</v>
      </c>
      <c r="F250" s="204" t="s">
        <v>85</v>
      </c>
      <c r="G250" s="202"/>
      <c r="H250" s="205">
        <v>2</v>
      </c>
      <c r="I250" s="202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192</v>
      </c>
      <c r="AU250" s="210" t="s">
        <v>85</v>
      </c>
      <c r="AV250" s="13" t="s">
        <v>85</v>
      </c>
      <c r="AW250" s="13" t="s">
        <v>32</v>
      </c>
      <c r="AX250" s="13" t="s">
        <v>83</v>
      </c>
      <c r="AY250" s="210" t="s">
        <v>135</v>
      </c>
    </row>
    <row r="251" spans="1:65" s="2" customFormat="1" ht="24.2" customHeight="1">
      <c r="A251" s="30"/>
      <c r="B251" s="31"/>
      <c r="C251" s="173" t="s">
        <v>418</v>
      </c>
      <c r="D251" s="173" t="s">
        <v>136</v>
      </c>
      <c r="E251" s="174" t="s">
        <v>745</v>
      </c>
      <c r="F251" s="175" t="s">
        <v>746</v>
      </c>
      <c r="G251" s="176" t="s">
        <v>349</v>
      </c>
      <c r="H251" s="177">
        <v>1</v>
      </c>
      <c r="I251" s="178">
        <v>241.32</v>
      </c>
      <c r="J251" s="178">
        <f>ROUND(I251*H251,2)</f>
        <v>241.32</v>
      </c>
      <c r="K251" s="175" t="s">
        <v>140</v>
      </c>
      <c r="L251" s="35"/>
      <c r="M251" s="179" t="s">
        <v>1</v>
      </c>
      <c r="N251" s="180" t="s">
        <v>40</v>
      </c>
      <c r="O251" s="181">
        <v>0.43</v>
      </c>
      <c r="P251" s="181">
        <f>O251*H251</f>
        <v>0.43</v>
      </c>
      <c r="Q251" s="181">
        <v>6.4999999999999997E-4</v>
      </c>
      <c r="R251" s="181">
        <f>Q251*H251</f>
        <v>6.4999999999999997E-4</v>
      </c>
      <c r="S251" s="181">
        <v>0</v>
      </c>
      <c r="T251" s="18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3" t="s">
        <v>151</v>
      </c>
      <c r="AT251" s="183" t="s">
        <v>136</v>
      </c>
      <c r="AU251" s="183" t="s">
        <v>85</v>
      </c>
      <c r="AY251" s="16" t="s">
        <v>135</v>
      </c>
      <c r="BE251" s="184">
        <f>IF(N251="základní",J251,0)</f>
        <v>241.32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83</v>
      </c>
      <c r="BK251" s="184">
        <f>ROUND(I251*H251,2)</f>
        <v>241.32</v>
      </c>
      <c r="BL251" s="16" t="s">
        <v>151</v>
      </c>
      <c r="BM251" s="183" t="s">
        <v>747</v>
      </c>
    </row>
    <row r="252" spans="1:65" s="2" customFormat="1" ht="19.5">
      <c r="A252" s="30"/>
      <c r="B252" s="31"/>
      <c r="C252" s="32"/>
      <c r="D252" s="185" t="s">
        <v>143</v>
      </c>
      <c r="E252" s="32"/>
      <c r="F252" s="186" t="s">
        <v>748</v>
      </c>
      <c r="G252" s="32"/>
      <c r="H252" s="32"/>
      <c r="I252" s="32"/>
      <c r="J252" s="32"/>
      <c r="K252" s="32"/>
      <c r="L252" s="35"/>
      <c r="M252" s="187"/>
      <c r="N252" s="188"/>
      <c r="O252" s="67"/>
      <c r="P252" s="67"/>
      <c r="Q252" s="67"/>
      <c r="R252" s="67"/>
      <c r="S252" s="67"/>
      <c r="T252" s="68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6" t="s">
        <v>143</v>
      </c>
      <c r="AU252" s="16" t="s">
        <v>85</v>
      </c>
    </row>
    <row r="253" spans="1:65" s="13" customFormat="1" ht="11.25">
      <c r="B253" s="201"/>
      <c r="C253" s="202"/>
      <c r="D253" s="185" t="s">
        <v>192</v>
      </c>
      <c r="E253" s="203" t="s">
        <v>1</v>
      </c>
      <c r="F253" s="204" t="s">
        <v>83</v>
      </c>
      <c r="G253" s="202"/>
      <c r="H253" s="205">
        <v>1</v>
      </c>
      <c r="I253" s="202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85</v>
      </c>
      <c r="AV253" s="13" t="s">
        <v>85</v>
      </c>
      <c r="AW253" s="13" t="s">
        <v>32</v>
      </c>
      <c r="AX253" s="13" t="s">
        <v>83</v>
      </c>
      <c r="AY253" s="210" t="s">
        <v>135</v>
      </c>
    </row>
    <row r="254" spans="1:65" s="2" customFormat="1" ht="24.2" customHeight="1">
      <c r="A254" s="30"/>
      <c r="B254" s="31"/>
      <c r="C254" s="173" t="s">
        <v>424</v>
      </c>
      <c r="D254" s="173" t="s">
        <v>136</v>
      </c>
      <c r="E254" s="174" t="s">
        <v>750</v>
      </c>
      <c r="F254" s="175" t="s">
        <v>751</v>
      </c>
      <c r="G254" s="176" t="s">
        <v>349</v>
      </c>
      <c r="H254" s="177">
        <v>1</v>
      </c>
      <c r="I254" s="178">
        <v>138.47</v>
      </c>
      <c r="J254" s="178">
        <f>ROUND(I254*H254,2)</f>
        <v>138.47</v>
      </c>
      <c r="K254" s="175" t="s">
        <v>140</v>
      </c>
      <c r="L254" s="35"/>
      <c r="M254" s="179" t="s">
        <v>1</v>
      </c>
      <c r="N254" s="180" t="s">
        <v>40</v>
      </c>
      <c r="O254" s="181">
        <v>0.28999999999999998</v>
      </c>
      <c r="P254" s="181">
        <f>O254*H254</f>
        <v>0.28999999999999998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3" t="s">
        <v>151</v>
      </c>
      <c r="AT254" s="183" t="s">
        <v>136</v>
      </c>
      <c r="AU254" s="183" t="s">
        <v>85</v>
      </c>
      <c r="AY254" s="16" t="s">
        <v>135</v>
      </c>
      <c r="BE254" s="184">
        <f>IF(N254="základní",J254,0)</f>
        <v>138.47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6" t="s">
        <v>83</v>
      </c>
      <c r="BK254" s="184">
        <f>ROUND(I254*H254,2)</f>
        <v>138.47</v>
      </c>
      <c r="BL254" s="16" t="s">
        <v>151</v>
      </c>
      <c r="BM254" s="183" t="s">
        <v>752</v>
      </c>
    </row>
    <row r="255" spans="1:65" s="2" customFormat="1" ht="19.5">
      <c r="A255" s="30"/>
      <c r="B255" s="31"/>
      <c r="C255" s="32"/>
      <c r="D255" s="185" t="s">
        <v>143</v>
      </c>
      <c r="E255" s="32"/>
      <c r="F255" s="186" t="s">
        <v>753</v>
      </c>
      <c r="G255" s="32"/>
      <c r="H255" s="32"/>
      <c r="I255" s="32"/>
      <c r="J255" s="32"/>
      <c r="K255" s="32"/>
      <c r="L255" s="35"/>
      <c r="M255" s="187"/>
      <c r="N255" s="188"/>
      <c r="O255" s="67"/>
      <c r="P255" s="67"/>
      <c r="Q255" s="67"/>
      <c r="R255" s="67"/>
      <c r="S255" s="67"/>
      <c r="T255" s="68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6" t="s">
        <v>143</v>
      </c>
      <c r="AU255" s="16" t="s">
        <v>85</v>
      </c>
    </row>
    <row r="256" spans="1:65" s="13" customFormat="1" ht="11.25">
      <c r="B256" s="201"/>
      <c r="C256" s="202"/>
      <c r="D256" s="185" t="s">
        <v>192</v>
      </c>
      <c r="E256" s="203" t="s">
        <v>1</v>
      </c>
      <c r="F256" s="204" t="s">
        <v>83</v>
      </c>
      <c r="G256" s="202"/>
      <c r="H256" s="205">
        <v>1</v>
      </c>
      <c r="I256" s="202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85</v>
      </c>
      <c r="AV256" s="13" t="s">
        <v>85</v>
      </c>
      <c r="AW256" s="13" t="s">
        <v>32</v>
      </c>
      <c r="AX256" s="13" t="s">
        <v>83</v>
      </c>
      <c r="AY256" s="210" t="s">
        <v>135</v>
      </c>
    </row>
    <row r="257" spans="1:65" s="2" customFormat="1" ht="16.5" customHeight="1">
      <c r="A257" s="30"/>
      <c r="B257" s="31"/>
      <c r="C257" s="173" t="s">
        <v>430</v>
      </c>
      <c r="D257" s="173" t="s">
        <v>136</v>
      </c>
      <c r="E257" s="174" t="s">
        <v>755</v>
      </c>
      <c r="F257" s="175" t="s">
        <v>756</v>
      </c>
      <c r="G257" s="176" t="s">
        <v>757</v>
      </c>
      <c r="H257" s="177">
        <v>1</v>
      </c>
      <c r="I257" s="178">
        <v>5000</v>
      </c>
      <c r="J257" s="178">
        <f>ROUND(I257*H257,2)</f>
        <v>5000</v>
      </c>
      <c r="K257" s="175" t="s">
        <v>1</v>
      </c>
      <c r="L257" s="35"/>
      <c r="M257" s="179" t="s">
        <v>1</v>
      </c>
      <c r="N257" s="180" t="s">
        <v>40</v>
      </c>
      <c r="O257" s="181">
        <v>1.3959999999999999</v>
      </c>
      <c r="P257" s="181">
        <f>O257*H257</f>
        <v>1.3959999999999999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83" t="s">
        <v>151</v>
      </c>
      <c r="AT257" s="183" t="s">
        <v>136</v>
      </c>
      <c r="AU257" s="183" t="s">
        <v>85</v>
      </c>
      <c r="AY257" s="16" t="s">
        <v>135</v>
      </c>
      <c r="BE257" s="184">
        <f>IF(N257="základní",J257,0)</f>
        <v>5000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6" t="s">
        <v>83</v>
      </c>
      <c r="BK257" s="184">
        <f>ROUND(I257*H257,2)</f>
        <v>5000</v>
      </c>
      <c r="BL257" s="16" t="s">
        <v>151</v>
      </c>
      <c r="BM257" s="183" t="s">
        <v>758</v>
      </c>
    </row>
    <row r="258" spans="1:65" s="2" customFormat="1" ht="29.25">
      <c r="A258" s="30"/>
      <c r="B258" s="31"/>
      <c r="C258" s="32"/>
      <c r="D258" s="185" t="s">
        <v>143</v>
      </c>
      <c r="E258" s="32"/>
      <c r="F258" s="186" t="s">
        <v>759</v>
      </c>
      <c r="G258" s="32"/>
      <c r="H258" s="32"/>
      <c r="I258" s="32"/>
      <c r="J258" s="32"/>
      <c r="K258" s="32"/>
      <c r="L258" s="35"/>
      <c r="M258" s="187"/>
      <c r="N258" s="188"/>
      <c r="O258" s="67"/>
      <c r="P258" s="67"/>
      <c r="Q258" s="67"/>
      <c r="R258" s="67"/>
      <c r="S258" s="67"/>
      <c r="T258" s="68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6" t="s">
        <v>143</v>
      </c>
      <c r="AU258" s="16" t="s">
        <v>85</v>
      </c>
    </row>
    <row r="259" spans="1:65" s="13" customFormat="1" ht="11.25">
      <c r="B259" s="201"/>
      <c r="C259" s="202"/>
      <c r="D259" s="185" t="s">
        <v>192</v>
      </c>
      <c r="E259" s="203" t="s">
        <v>1</v>
      </c>
      <c r="F259" s="204" t="s">
        <v>83</v>
      </c>
      <c r="G259" s="202"/>
      <c r="H259" s="205">
        <v>1</v>
      </c>
      <c r="I259" s="202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85</v>
      </c>
      <c r="AV259" s="13" t="s">
        <v>85</v>
      </c>
      <c r="AW259" s="13" t="s">
        <v>32</v>
      </c>
      <c r="AX259" s="13" t="s">
        <v>83</v>
      </c>
      <c r="AY259" s="210" t="s">
        <v>135</v>
      </c>
    </row>
    <row r="260" spans="1:65" s="2" customFormat="1" ht="16.5" customHeight="1">
      <c r="A260" s="30"/>
      <c r="B260" s="31"/>
      <c r="C260" s="173" t="s">
        <v>435</v>
      </c>
      <c r="D260" s="173" t="s">
        <v>136</v>
      </c>
      <c r="E260" s="174" t="s">
        <v>171</v>
      </c>
      <c r="F260" s="175" t="s">
        <v>761</v>
      </c>
      <c r="G260" s="176" t="s">
        <v>757</v>
      </c>
      <c r="H260" s="177">
        <v>1</v>
      </c>
      <c r="I260" s="178">
        <v>2500</v>
      </c>
      <c r="J260" s="178">
        <f>ROUND(I260*H260,2)</f>
        <v>2500</v>
      </c>
      <c r="K260" s="175" t="s">
        <v>1</v>
      </c>
      <c r="L260" s="35"/>
      <c r="M260" s="179" t="s">
        <v>1</v>
      </c>
      <c r="N260" s="180" t="s">
        <v>40</v>
      </c>
      <c r="O260" s="181">
        <v>1.3959999999999999</v>
      </c>
      <c r="P260" s="181">
        <f>O260*H260</f>
        <v>1.3959999999999999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3" t="s">
        <v>151</v>
      </c>
      <c r="AT260" s="183" t="s">
        <v>136</v>
      </c>
      <c r="AU260" s="183" t="s">
        <v>85</v>
      </c>
      <c r="AY260" s="16" t="s">
        <v>135</v>
      </c>
      <c r="BE260" s="184">
        <f>IF(N260="základní",J260,0)</f>
        <v>2500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83</v>
      </c>
      <c r="BK260" s="184">
        <f>ROUND(I260*H260,2)</f>
        <v>2500</v>
      </c>
      <c r="BL260" s="16" t="s">
        <v>151</v>
      </c>
      <c r="BM260" s="183" t="s">
        <v>762</v>
      </c>
    </row>
    <row r="261" spans="1:65" s="2" customFormat="1" ht="29.25">
      <c r="A261" s="30"/>
      <c r="B261" s="31"/>
      <c r="C261" s="32"/>
      <c r="D261" s="185" t="s">
        <v>143</v>
      </c>
      <c r="E261" s="32"/>
      <c r="F261" s="186" t="s">
        <v>759</v>
      </c>
      <c r="G261" s="32"/>
      <c r="H261" s="32"/>
      <c r="I261" s="32"/>
      <c r="J261" s="32"/>
      <c r="K261" s="32"/>
      <c r="L261" s="35"/>
      <c r="M261" s="187"/>
      <c r="N261" s="188"/>
      <c r="O261" s="67"/>
      <c r="P261" s="67"/>
      <c r="Q261" s="67"/>
      <c r="R261" s="67"/>
      <c r="S261" s="67"/>
      <c r="T261" s="68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6" t="s">
        <v>143</v>
      </c>
      <c r="AU261" s="16" t="s">
        <v>85</v>
      </c>
    </row>
    <row r="262" spans="1:65" s="13" customFormat="1" ht="11.25">
      <c r="B262" s="201"/>
      <c r="C262" s="202"/>
      <c r="D262" s="185" t="s">
        <v>192</v>
      </c>
      <c r="E262" s="203" t="s">
        <v>1</v>
      </c>
      <c r="F262" s="204" t="s">
        <v>83</v>
      </c>
      <c r="G262" s="202"/>
      <c r="H262" s="205">
        <v>1</v>
      </c>
      <c r="I262" s="202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85</v>
      </c>
      <c r="AV262" s="13" t="s">
        <v>85</v>
      </c>
      <c r="AW262" s="13" t="s">
        <v>32</v>
      </c>
      <c r="AX262" s="13" t="s">
        <v>83</v>
      </c>
      <c r="AY262" s="210" t="s">
        <v>135</v>
      </c>
    </row>
    <row r="263" spans="1:65" s="2" customFormat="1" ht="24.2" customHeight="1">
      <c r="A263" s="30"/>
      <c r="B263" s="31"/>
      <c r="C263" s="173" t="s">
        <v>441</v>
      </c>
      <c r="D263" s="173" t="s">
        <v>136</v>
      </c>
      <c r="E263" s="174" t="s">
        <v>764</v>
      </c>
      <c r="F263" s="175" t="s">
        <v>765</v>
      </c>
      <c r="G263" s="176" t="s">
        <v>757</v>
      </c>
      <c r="H263" s="177">
        <v>1</v>
      </c>
      <c r="I263" s="178">
        <v>5000</v>
      </c>
      <c r="J263" s="178">
        <f>ROUND(I263*H263,2)</f>
        <v>5000</v>
      </c>
      <c r="K263" s="175" t="s">
        <v>1</v>
      </c>
      <c r="L263" s="35"/>
      <c r="M263" s="179" t="s">
        <v>1</v>
      </c>
      <c r="N263" s="180" t="s">
        <v>40</v>
      </c>
      <c r="O263" s="181">
        <v>1.3959999999999999</v>
      </c>
      <c r="P263" s="181">
        <f>O263*H263</f>
        <v>1.3959999999999999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3" t="s">
        <v>151</v>
      </c>
      <c r="AT263" s="183" t="s">
        <v>136</v>
      </c>
      <c r="AU263" s="183" t="s">
        <v>85</v>
      </c>
      <c r="AY263" s="16" t="s">
        <v>135</v>
      </c>
      <c r="BE263" s="184">
        <f>IF(N263="základní",J263,0)</f>
        <v>5000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83</v>
      </c>
      <c r="BK263" s="184">
        <f>ROUND(I263*H263,2)</f>
        <v>5000</v>
      </c>
      <c r="BL263" s="16" t="s">
        <v>151</v>
      </c>
      <c r="BM263" s="183" t="s">
        <v>766</v>
      </c>
    </row>
    <row r="264" spans="1:65" s="2" customFormat="1" ht="29.25">
      <c r="A264" s="30"/>
      <c r="B264" s="31"/>
      <c r="C264" s="32"/>
      <c r="D264" s="185" t="s">
        <v>143</v>
      </c>
      <c r="E264" s="32"/>
      <c r="F264" s="186" t="s">
        <v>759</v>
      </c>
      <c r="G264" s="32"/>
      <c r="H264" s="32"/>
      <c r="I264" s="32"/>
      <c r="J264" s="32"/>
      <c r="K264" s="32"/>
      <c r="L264" s="35"/>
      <c r="M264" s="187"/>
      <c r="N264" s="188"/>
      <c r="O264" s="67"/>
      <c r="P264" s="67"/>
      <c r="Q264" s="67"/>
      <c r="R264" s="67"/>
      <c r="S264" s="67"/>
      <c r="T264" s="68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6" t="s">
        <v>143</v>
      </c>
      <c r="AU264" s="16" t="s">
        <v>85</v>
      </c>
    </row>
    <row r="265" spans="1:65" s="13" customFormat="1" ht="11.25">
      <c r="B265" s="201"/>
      <c r="C265" s="202"/>
      <c r="D265" s="185" t="s">
        <v>192</v>
      </c>
      <c r="E265" s="203" t="s">
        <v>1</v>
      </c>
      <c r="F265" s="204" t="s">
        <v>83</v>
      </c>
      <c r="G265" s="202"/>
      <c r="H265" s="205">
        <v>1</v>
      </c>
      <c r="I265" s="202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85</v>
      </c>
      <c r="AV265" s="13" t="s">
        <v>85</v>
      </c>
      <c r="AW265" s="13" t="s">
        <v>32</v>
      </c>
      <c r="AX265" s="13" t="s">
        <v>83</v>
      </c>
      <c r="AY265" s="210" t="s">
        <v>135</v>
      </c>
    </row>
    <row r="266" spans="1:65" s="11" customFormat="1" ht="22.9" customHeight="1">
      <c r="B266" s="160"/>
      <c r="C266" s="161"/>
      <c r="D266" s="162" t="s">
        <v>74</v>
      </c>
      <c r="E266" s="199" t="s">
        <v>447</v>
      </c>
      <c r="F266" s="199" t="s">
        <v>448</v>
      </c>
      <c r="G266" s="161"/>
      <c r="H266" s="161"/>
      <c r="I266" s="161"/>
      <c r="J266" s="200">
        <f>BK266</f>
        <v>2012.7</v>
      </c>
      <c r="K266" s="161"/>
      <c r="L266" s="165"/>
      <c r="M266" s="166"/>
      <c r="N266" s="167"/>
      <c r="O266" s="167"/>
      <c r="P266" s="168">
        <f>SUM(P267:P268)</f>
        <v>2.9112480000000001</v>
      </c>
      <c r="Q266" s="167"/>
      <c r="R266" s="168">
        <f>SUM(R267:R268)</f>
        <v>0</v>
      </c>
      <c r="S266" s="167"/>
      <c r="T266" s="169">
        <f>SUM(T267:T268)</f>
        <v>0</v>
      </c>
      <c r="AR266" s="170" t="s">
        <v>83</v>
      </c>
      <c r="AT266" s="171" t="s">
        <v>74</v>
      </c>
      <c r="AU266" s="171" t="s">
        <v>83</v>
      </c>
      <c r="AY266" s="170" t="s">
        <v>135</v>
      </c>
      <c r="BK266" s="172">
        <f>SUM(BK267:BK268)</f>
        <v>2012.7</v>
      </c>
    </row>
    <row r="267" spans="1:65" s="2" customFormat="1" ht="24.2" customHeight="1">
      <c r="A267" s="30"/>
      <c r="B267" s="31"/>
      <c r="C267" s="173" t="s">
        <v>449</v>
      </c>
      <c r="D267" s="173" t="s">
        <v>136</v>
      </c>
      <c r="E267" s="174" t="s">
        <v>768</v>
      </c>
      <c r="F267" s="175" t="s">
        <v>769</v>
      </c>
      <c r="G267" s="176" t="s">
        <v>421</v>
      </c>
      <c r="H267" s="177">
        <v>3.516</v>
      </c>
      <c r="I267" s="178">
        <v>572.44000000000005</v>
      </c>
      <c r="J267" s="178">
        <f>ROUND(I267*H267,2)</f>
        <v>2012.7</v>
      </c>
      <c r="K267" s="175" t="s">
        <v>140</v>
      </c>
      <c r="L267" s="35"/>
      <c r="M267" s="179" t="s">
        <v>1</v>
      </c>
      <c r="N267" s="180" t="s">
        <v>40</v>
      </c>
      <c r="O267" s="181">
        <v>0.82799999999999996</v>
      </c>
      <c r="P267" s="181">
        <f>O267*H267</f>
        <v>2.9112480000000001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3" t="s">
        <v>151</v>
      </c>
      <c r="AT267" s="183" t="s">
        <v>136</v>
      </c>
      <c r="AU267" s="183" t="s">
        <v>85</v>
      </c>
      <c r="AY267" s="16" t="s">
        <v>135</v>
      </c>
      <c r="BE267" s="184">
        <f>IF(N267="základní",J267,0)</f>
        <v>2012.7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6" t="s">
        <v>83</v>
      </c>
      <c r="BK267" s="184">
        <f>ROUND(I267*H267,2)</f>
        <v>2012.7</v>
      </c>
      <c r="BL267" s="16" t="s">
        <v>151</v>
      </c>
      <c r="BM267" s="183" t="s">
        <v>770</v>
      </c>
    </row>
    <row r="268" spans="1:65" s="2" customFormat="1" ht="29.25">
      <c r="A268" s="30"/>
      <c r="B268" s="31"/>
      <c r="C268" s="32"/>
      <c r="D268" s="185" t="s">
        <v>143</v>
      </c>
      <c r="E268" s="32"/>
      <c r="F268" s="186" t="s">
        <v>771</v>
      </c>
      <c r="G268" s="32"/>
      <c r="H268" s="32"/>
      <c r="I268" s="32"/>
      <c r="J268" s="32"/>
      <c r="K268" s="32"/>
      <c r="L268" s="35"/>
      <c r="M268" s="189"/>
      <c r="N268" s="190"/>
      <c r="O268" s="191"/>
      <c r="P268" s="191"/>
      <c r="Q268" s="191"/>
      <c r="R268" s="191"/>
      <c r="S268" s="191"/>
      <c r="T268" s="192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6" t="s">
        <v>143</v>
      </c>
      <c r="AU268" s="16" t="s">
        <v>85</v>
      </c>
    </row>
    <row r="269" spans="1:65" s="2" customFormat="1" ht="6.95" customHeight="1">
      <c r="A269" s="30"/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35"/>
      <c r="M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</sheetData>
  <sheetProtection algorithmName="SHA-512" hashValue="I+sYocmfiKAypFuszYEG7t1fZ2QsOBZhvZvyfCYsr+m644sJukvGF1eSgwh+LN9gqb6l0Ofot//mhxkvC6cHJA==" saltValue="wvJLrxtrd2qG90SiPsqpHzATB+uJ4URJuulwQmjOgzv4hfT4RcPWQ7BknCh5S99BQUsx76wKdX6zWFLKYQMBzA==" spinCount="100000" sheet="1" objects="1" scenarios="1" formatColumns="0" formatRows="0" autoFilter="0"/>
  <autoFilter ref="C122:K2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945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ROUND(J123, 2)</f>
        <v>157209.63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ROUND((SUM(BE123:BE268)),  2)</f>
        <v>157209.63</v>
      </c>
      <c r="G33" s="30"/>
      <c r="H33" s="30"/>
      <c r="I33" s="120">
        <v>0.21</v>
      </c>
      <c r="J33" s="119">
        <f>ROUND(((SUM(BE123:BE268))*I33),  2)</f>
        <v>33014.019999999997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ROUND((SUM(BF123:BF268)),  2)</f>
        <v>0</v>
      </c>
      <c r="G34" s="30"/>
      <c r="H34" s="30"/>
      <c r="I34" s="120">
        <v>0.15</v>
      </c>
      <c r="J34" s="119">
        <f>ROUND(((SUM(BF123:BF268))*I34),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ROUND((SUM(BG123:BG268)),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ROUND((SUM(BH123:BH268)),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ROUND((SUM(BI123:BI268)),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190223.65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SO305 - Vodovodní přípojky - část 2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J123</f>
        <v>157209.62999999998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J124</f>
        <v>157209.62999999998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J125</f>
        <v>64939.649999999987</v>
      </c>
      <c r="K98" s="194"/>
      <c r="L98" s="198"/>
    </row>
    <row r="99" spans="1:31" s="12" customFormat="1" ht="19.899999999999999" customHeight="1">
      <c r="B99" s="193"/>
      <c r="C99" s="194"/>
      <c r="D99" s="195" t="s">
        <v>455</v>
      </c>
      <c r="E99" s="196"/>
      <c r="F99" s="196"/>
      <c r="G99" s="196"/>
      <c r="H99" s="196"/>
      <c r="I99" s="196"/>
      <c r="J99" s="197">
        <f>J190</f>
        <v>1752.54</v>
      </c>
      <c r="K99" s="194"/>
      <c r="L99" s="198"/>
    </row>
    <row r="100" spans="1:31" s="12" customFormat="1" ht="19.899999999999999" customHeight="1">
      <c r="B100" s="193"/>
      <c r="C100" s="194"/>
      <c r="D100" s="195" t="s">
        <v>179</v>
      </c>
      <c r="E100" s="196"/>
      <c r="F100" s="196"/>
      <c r="G100" s="196"/>
      <c r="H100" s="196"/>
      <c r="I100" s="196"/>
      <c r="J100" s="197">
        <f>J194</f>
        <v>8874.2999999999993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180</v>
      </c>
      <c r="E101" s="196"/>
      <c r="F101" s="196"/>
      <c r="G101" s="196"/>
      <c r="H101" s="196"/>
      <c r="I101" s="196"/>
      <c r="J101" s="197">
        <f>J198</f>
        <v>41243.479999999996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181</v>
      </c>
      <c r="E102" s="196"/>
      <c r="F102" s="196"/>
      <c r="G102" s="196"/>
      <c r="H102" s="196"/>
      <c r="I102" s="196"/>
      <c r="J102" s="197">
        <f>J241</f>
        <v>30640.129999999997</v>
      </c>
      <c r="K102" s="194"/>
      <c r="L102" s="198"/>
    </row>
    <row r="103" spans="1:31" s="12" customFormat="1" ht="19.899999999999999" customHeight="1">
      <c r="B103" s="193"/>
      <c r="C103" s="194"/>
      <c r="D103" s="195" t="s">
        <v>183</v>
      </c>
      <c r="E103" s="196"/>
      <c r="F103" s="196"/>
      <c r="G103" s="196"/>
      <c r="H103" s="196"/>
      <c r="I103" s="196"/>
      <c r="J103" s="197">
        <f>J266</f>
        <v>9759.5300000000007</v>
      </c>
      <c r="K103" s="194"/>
      <c r="L103" s="198"/>
    </row>
    <row r="104" spans="1:31" s="2" customFormat="1" ht="21.75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119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6.25" customHeight="1">
      <c r="A113" s="30"/>
      <c r="B113" s="31"/>
      <c r="C113" s="32"/>
      <c r="D113" s="32"/>
      <c r="E113" s="272" t="str">
        <f>E7</f>
        <v>Obnova a propojení vodovodních řadů v ulici Palackého v Českém Brodě</v>
      </c>
      <c r="F113" s="273"/>
      <c r="G113" s="273"/>
      <c r="H113" s="273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111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2"/>
      <c r="D115" s="32"/>
      <c r="E115" s="230" t="str">
        <f>E9</f>
        <v>SO305 - Vodovodní přípojky - část 2</v>
      </c>
      <c r="F115" s="274"/>
      <c r="G115" s="274"/>
      <c r="H115" s="274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18</v>
      </c>
      <c r="D117" s="32"/>
      <c r="E117" s="32"/>
      <c r="F117" s="25" t="str">
        <f>F12</f>
        <v>Český Brod</v>
      </c>
      <c r="G117" s="32"/>
      <c r="H117" s="32"/>
      <c r="I117" s="27" t="s">
        <v>20</v>
      </c>
      <c r="J117" s="62" t="str">
        <f>IF(J12="","",J12)</f>
        <v>19. 11. 2021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40.15" customHeight="1">
      <c r="A119" s="30"/>
      <c r="B119" s="31"/>
      <c r="C119" s="27" t="s">
        <v>22</v>
      </c>
      <c r="D119" s="32"/>
      <c r="E119" s="32"/>
      <c r="F119" s="25" t="str">
        <f>E15</f>
        <v>Město Český Brod, náměstí Husovo 70, 28201 Český B</v>
      </c>
      <c r="G119" s="32"/>
      <c r="H119" s="32"/>
      <c r="I119" s="27" t="s">
        <v>29</v>
      </c>
      <c r="J119" s="28" t="str">
        <f>E21</f>
        <v>LNConsult s.r.o., U hřiště 250, 25083 Škvorec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27</v>
      </c>
      <c r="D120" s="32"/>
      <c r="E120" s="32"/>
      <c r="F120" s="25" t="str">
        <f>IF(E18="","",E18)</f>
        <v xml:space="preserve"> </v>
      </c>
      <c r="G120" s="32"/>
      <c r="H120" s="32"/>
      <c r="I120" s="27" t="s">
        <v>33</v>
      </c>
      <c r="J120" s="28" t="str">
        <f>E24</f>
        <v xml:space="preserve"> 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0" customFormat="1" ht="29.25" customHeight="1">
      <c r="A122" s="149"/>
      <c r="B122" s="150"/>
      <c r="C122" s="151" t="s">
        <v>120</v>
      </c>
      <c r="D122" s="152" t="s">
        <v>60</v>
      </c>
      <c r="E122" s="152" t="s">
        <v>56</v>
      </c>
      <c r="F122" s="152" t="s">
        <v>57</v>
      </c>
      <c r="G122" s="152" t="s">
        <v>121</v>
      </c>
      <c r="H122" s="152" t="s">
        <v>122</v>
      </c>
      <c r="I122" s="152" t="s">
        <v>123</v>
      </c>
      <c r="J122" s="152" t="s">
        <v>115</v>
      </c>
      <c r="K122" s="153" t="s">
        <v>124</v>
      </c>
      <c r="L122" s="154"/>
      <c r="M122" s="71" t="s">
        <v>1</v>
      </c>
      <c r="N122" s="72" t="s">
        <v>39</v>
      </c>
      <c r="O122" s="72" t="s">
        <v>125</v>
      </c>
      <c r="P122" s="72" t="s">
        <v>126</v>
      </c>
      <c r="Q122" s="72" t="s">
        <v>127</v>
      </c>
      <c r="R122" s="72" t="s">
        <v>128</v>
      </c>
      <c r="S122" s="72" t="s">
        <v>129</v>
      </c>
      <c r="T122" s="73" t="s">
        <v>130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5" s="2" customFormat="1" ht="22.9" customHeight="1">
      <c r="A123" s="30"/>
      <c r="B123" s="31"/>
      <c r="C123" s="78" t="s">
        <v>131</v>
      </c>
      <c r="D123" s="32"/>
      <c r="E123" s="32"/>
      <c r="F123" s="32"/>
      <c r="G123" s="32"/>
      <c r="H123" s="32"/>
      <c r="I123" s="32"/>
      <c r="J123" s="155">
        <f>BK123</f>
        <v>157209.62999999998</v>
      </c>
      <c r="K123" s="32"/>
      <c r="L123" s="35"/>
      <c r="M123" s="74"/>
      <c r="N123" s="156"/>
      <c r="O123" s="75"/>
      <c r="P123" s="157">
        <f>P124</f>
        <v>213.83737199999996</v>
      </c>
      <c r="Q123" s="75"/>
      <c r="R123" s="157">
        <f>R124</f>
        <v>17.048654519999999</v>
      </c>
      <c r="S123" s="75"/>
      <c r="T123" s="158">
        <f>T124</f>
        <v>8.1271000000000004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6" t="s">
        <v>74</v>
      </c>
      <c r="AU123" s="16" t="s">
        <v>117</v>
      </c>
      <c r="BK123" s="159">
        <f>BK124</f>
        <v>157209.62999999998</v>
      </c>
    </row>
    <row r="124" spans="1:65" s="11" customFormat="1" ht="25.9" customHeight="1">
      <c r="B124" s="160"/>
      <c r="C124" s="161"/>
      <c r="D124" s="162" t="s">
        <v>74</v>
      </c>
      <c r="E124" s="163" t="s">
        <v>184</v>
      </c>
      <c r="F124" s="163" t="s">
        <v>185</v>
      </c>
      <c r="G124" s="161"/>
      <c r="H124" s="161"/>
      <c r="I124" s="161"/>
      <c r="J124" s="164">
        <f>BK124</f>
        <v>157209.62999999998</v>
      </c>
      <c r="K124" s="161"/>
      <c r="L124" s="165"/>
      <c r="M124" s="166"/>
      <c r="N124" s="167"/>
      <c r="O124" s="167"/>
      <c r="P124" s="168">
        <f>P125+P190+P194+P198+P241+P266</f>
        <v>213.83737199999996</v>
      </c>
      <c r="Q124" s="167"/>
      <c r="R124" s="168">
        <f>R125+R190+R194+R198+R241+R266</f>
        <v>17.048654519999999</v>
      </c>
      <c r="S124" s="167"/>
      <c r="T124" s="169">
        <f>T125+T190+T194+T198+T241+T266</f>
        <v>8.1271000000000004</v>
      </c>
      <c r="AR124" s="170" t="s">
        <v>83</v>
      </c>
      <c r="AT124" s="171" t="s">
        <v>74</v>
      </c>
      <c r="AU124" s="171" t="s">
        <v>75</v>
      </c>
      <c r="AY124" s="170" t="s">
        <v>135</v>
      </c>
      <c r="BK124" s="172">
        <f>BK125+BK190+BK194+BK198+BK241+BK266</f>
        <v>157209.62999999998</v>
      </c>
    </row>
    <row r="125" spans="1:65" s="11" customFormat="1" ht="22.9" customHeight="1">
      <c r="B125" s="160"/>
      <c r="C125" s="161"/>
      <c r="D125" s="162" t="s">
        <v>74</v>
      </c>
      <c r="E125" s="199" t="s">
        <v>83</v>
      </c>
      <c r="F125" s="199" t="s">
        <v>186</v>
      </c>
      <c r="G125" s="161"/>
      <c r="H125" s="161"/>
      <c r="I125" s="161"/>
      <c r="J125" s="200">
        <f>BK125</f>
        <v>64939.649999999987</v>
      </c>
      <c r="K125" s="161"/>
      <c r="L125" s="165"/>
      <c r="M125" s="166"/>
      <c r="N125" s="167"/>
      <c r="O125" s="167"/>
      <c r="P125" s="168">
        <f>SUM(P126:P189)</f>
        <v>126.98954999999997</v>
      </c>
      <c r="Q125" s="167"/>
      <c r="R125" s="168">
        <f>SUM(R126:R189)</f>
        <v>10.850810600000001</v>
      </c>
      <c r="S125" s="167"/>
      <c r="T125" s="169">
        <f>SUM(T126:T189)</f>
        <v>7.65</v>
      </c>
      <c r="AR125" s="170" t="s">
        <v>83</v>
      </c>
      <c r="AT125" s="171" t="s">
        <v>74</v>
      </c>
      <c r="AU125" s="171" t="s">
        <v>83</v>
      </c>
      <c r="AY125" s="170" t="s">
        <v>135</v>
      </c>
      <c r="BK125" s="172">
        <f>SUM(BK126:BK189)</f>
        <v>64939.649999999987</v>
      </c>
    </row>
    <row r="126" spans="1:65" s="2" customFormat="1" ht="24.2" customHeight="1">
      <c r="A126" s="30"/>
      <c r="B126" s="31"/>
      <c r="C126" s="173" t="s">
        <v>83</v>
      </c>
      <c r="D126" s="173" t="s">
        <v>136</v>
      </c>
      <c r="E126" s="174" t="s">
        <v>901</v>
      </c>
      <c r="F126" s="175" t="s">
        <v>902</v>
      </c>
      <c r="G126" s="176" t="s">
        <v>189</v>
      </c>
      <c r="H126" s="177">
        <v>30</v>
      </c>
      <c r="I126" s="178">
        <v>70.67</v>
      </c>
      <c r="J126" s="178">
        <f>ROUND(I126*H126,2)</f>
        <v>2120.1</v>
      </c>
      <c r="K126" s="175" t="s">
        <v>140</v>
      </c>
      <c r="L126" s="35"/>
      <c r="M126" s="179" t="s">
        <v>1</v>
      </c>
      <c r="N126" s="180" t="s">
        <v>40</v>
      </c>
      <c r="O126" s="181">
        <v>0.20799999999999999</v>
      </c>
      <c r="P126" s="181">
        <f>O126*H126</f>
        <v>6.2399999999999993</v>
      </c>
      <c r="Q126" s="181">
        <v>0</v>
      </c>
      <c r="R126" s="181">
        <f>Q126*H126</f>
        <v>0</v>
      </c>
      <c r="S126" s="181">
        <v>0.255</v>
      </c>
      <c r="T126" s="182">
        <f>S126*H126</f>
        <v>7.65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3" t="s">
        <v>151</v>
      </c>
      <c r="AT126" s="183" t="s">
        <v>136</v>
      </c>
      <c r="AU126" s="183" t="s">
        <v>85</v>
      </c>
      <c r="AY126" s="16" t="s">
        <v>135</v>
      </c>
      <c r="BE126" s="184">
        <f>IF(N126="základní",J126,0)</f>
        <v>2120.1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83</v>
      </c>
      <c r="BK126" s="184">
        <f>ROUND(I126*H126,2)</f>
        <v>2120.1</v>
      </c>
      <c r="BL126" s="16" t="s">
        <v>151</v>
      </c>
      <c r="BM126" s="183" t="s">
        <v>946</v>
      </c>
    </row>
    <row r="127" spans="1:65" s="2" customFormat="1" ht="48.75">
      <c r="A127" s="30"/>
      <c r="B127" s="31"/>
      <c r="C127" s="32"/>
      <c r="D127" s="185" t="s">
        <v>143</v>
      </c>
      <c r="E127" s="32"/>
      <c r="F127" s="186" t="s">
        <v>904</v>
      </c>
      <c r="G127" s="32"/>
      <c r="H127" s="32"/>
      <c r="I127" s="32"/>
      <c r="J127" s="32"/>
      <c r="K127" s="32"/>
      <c r="L127" s="35"/>
      <c r="M127" s="187"/>
      <c r="N127" s="188"/>
      <c r="O127" s="67"/>
      <c r="P127" s="67"/>
      <c r="Q127" s="67"/>
      <c r="R127" s="67"/>
      <c r="S127" s="67"/>
      <c r="T127" s="68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6" t="s">
        <v>143</v>
      </c>
      <c r="AU127" s="16" t="s">
        <v>85</v>
      </c>
    </row>
    <row r="128" spans="1:65" s="13" customFormat="1" ht="11.25">
      <c r="B128" s="201"/>
      <c r="C128" s="202"/>
      <c r="D128" s="185" t="s">
        <v>192</v>
      </c>
      <c r="E128" s="203" t="s">
        <v>1</v>
      </c>
      <c r="F128" s="204" t="s">
        <v>947</v>
      </c>
      <c r="G128" s="202"/>
      <c r="H128" s="205">
        <v>30</v>
      </c>
      <c r="I128" s="202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85</v>
      </c>
      <c r="AV128" s="13" t="s">
        <v>85</v>
      </c>
      <c r="AW128" s="13" t="s">
        <v>32</v>
      </c>
      <c r="AX128" s="13" t="s">
        <v>83</v>
      </c>
      <c r="AY128" s="210" t="s">
        <v>135</v>
      </c>
    </row>
    <row r="129" spans="1:65" s="2" customFormat="1" ht="24.2" customHeight="1">
      <c r="A129" s="30"/>
      <c r="B129" s="31"/>
      <c r="C129" s="173" t="s">
        <v>85</v>
      </c>
      <c r="D129" s="173" t="s">
        <v>136</v>
      </c>
      <c r="E129" s="174" t="s">
        <v>906</v>
      </c>
      <c r="F129" s="175" t="s">
        <v>907</v>
      </c>
      <c r="G129" s="176" t="s">
        <v>189</v>
      </c>
      <c r="H129" s="177">
        <v>30</v>
      </c>
      <c r="I129" s="178">
        <v>39.07</v>
      </c>
      <c r="J129" s="178">
        <f>ROUND(I129*H129,2)</f>
        <v>1172.0999999999999</v>
      </c>
      <c r="K129" s="175" t="s">
        <v>140</v>
      </c>
      <c r="L129" s="35"/>
      <c r="M129" s="179" t="s">
        <v>1</v>
      </c>
      <c r="N129" s="180" t="s">
        <v>40</v>
      </c>
      <c r="O129" s="181">
        <v>0.115</v>
      </c>
      <c r="P129" s="181">
        <f>O129*H129</f>
        <v>3.45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3" t="s">
        <v>151</v>
      </c>
      <c r="AT129" s="183" t="s">
        <v>136</v>
      </c>
      <c r="AU129" s="183" t="s">
        <v>85</v>
      </c>
      <c r="AY129" s="16" t="s">
        <v>135</v>
      </c>
      <c r="BE129" s="184">
        <f>IF(N129="základní",J129,0)</f>
        <v>1172.0999999999999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83</v>
      </c>
      <c r="BK129" s="184">
        <f>ROUND(I129*H129,2)</f>
        <v>1172.0999999999999</v>
      </c>
      <c r="BL129" s="16" t="s">
        <v>151</v>
      </c>
      <c r="BM129" s="183" t="s">
        <v>948</v>
      </c>
    </row>
    <row r="130" spans="1:65" s="2" customFormat="1" ht="39">
      <c r="A130" s="30"/>
      <c r="B130" s="31"/>
      <c r="C130" s="32"/>
      <c r="D130" s="185" t="s">
        <v>143</v>
      </c>
      <c r="E130" s="32"/>
      <c r="F130" s="186" t="s">
        <v>909</v>
      </c>
      <c r="G130" s="32"/>
      <c r="H130" s="32"/>
      <c r="I130" s="32"/>
      <c r="J130" s="32"/>
      <c r="K130" s="32"/>
      <c r="L130" s="35"/>
      <c r="M130" s="187"/>
      <c r="N130" s="188"/>
      <c r="O130" s="67"/>
      <c r="P130" s="67"/>
      <c r="Q130" s="67"/>
      <c r="R130" s="67"/>
      <c r="S130" s="67"/>
      <c r="T130" s="68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6" t="s">
        <v>143</v>
      </c>
      <c r="AU130" s="16" t="s">
        <v>85</v>
      </c>
    </row>
    <row r="131" spans="1:65" s="13" customFormat="1" ht="11.25">
      <c r="B131" s="201"/>
      <c r="C131" s="202"/>
      <c r="D131" s="185" t="s">
        <v>192</v>
      </c>
      <c r="E131" s="203" t="s">
        <v>1</v>
      </c>
      <c r="F131" s="204" t="s">
        <v>949</v>
      </c>
      <c r="G131" s="202"/>
      <c r="H131" s="205">
        <v>30</v>
      </c>
      <c r="I131" s="202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85</v>
      </c>
      <c r="AV131" s="13" t="s">
        <v>85</v>
      </c>
      <c r="AW131" s="13" t="s">
        <v>32</v>
      </c>
      <c r="AX131" s="13" t="s">
        <v>83</v>
      </c>
      <c r="AY131" s="210" t="s">
        <v>135</v>
      </c>
    </row>
    <row r="132" spans="1:65" s="2" customFormat="1" ht="21.75" customHeight="1">
      <c r="A132" s="30"/>
      <c r="B132" s="31"/>
      <c r="C132" s="173" t="s">
        <v>147</v>
      </c>
      <c r="D132" s="173" t="s">
        <v>136</v>
      </c>
      <c r="E132" s="174" t="s">
        <v>216</v>
      </c>
      <c r="F132" s="175" t="s">
        <v>217</v>
      </c>
      <c r="G132" s="176" t="s">
        <v>218</v>
      </c>
      <c r="H132" s="177">
        <v>1.5</v>
      </c>
      <c r="I132" s="178">
        <v>49.6</v>
      </c>
      <c r="J132" s="178">
        <f>ROUND(I132*H132,2)</f>
        <v>74.400000000000006</v>
      </c>
      <c r="K132" s="175" t="s">
        <v>219</v>
      </c>
      <c r="L132" s="35"/>
      <c r="M132" s="179" t="s">
        <v>1</v>
      </c>
      <c r="N132" s="180" t="s">
        <v>40</v>
      </c>
      <c r="O132" s="181">
        <v>9.7000000000000003E-2</v>
      </c>
      <c r="P132" s="181">
        <f>O132*H132</f>
        <v>0.14550000000000002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3" t="s">
        <v>151</v>
      </c>
      <c r="AT132" s="183" t="s">
        <v>136</v>
      </c>
      <c r="AU132" s="183" t="s">
        <v>85</v>
      </c>
      <c r="AY132" s="16" t="s">
        <v>135</v>
      </c>
      <c r="BE132" s="184">
        <f>IF(N132="základní",J132,0)</f>
        <v>74.400000000000006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83</v>
      </c>
      <c r="BK132" s="184">
        <f>ROUND(I132*H132,2)</f>
        <v>74.400000000000006</v>
      </c>
      <c r="BL132" s="16" t="s">
        <v>151</v>
      </c>
      <c r="BM132" s="183" t="s">
        <v>468</v>
      </c>
    </row>
    <row r="133" spans="1:65" s="2" customFormat="1" ht="29.25">
      <c r="A133" s="30"/>
      <c r="B133" s="31"/>
      <c r="C133" s="32"/>
      <c r="D133" s="185" t="s">
        <v>143</v>
      </c>
      <c r="E133" s="32"/>
      <c r="F133" s="186" t="s">
        <v>221</v>
      </c>
      <c r="G133" s="32"/>
      <c r="H133" s="32"/>
      <c r="I133" s="32"/>
      <c r="J133" s="32"/>
      <c r="K133" s="32"/>
      <c r="L133" s="35"/>
      <c r="M133" s="187"/>
      <c r="N133" s="188"/>
      <c r="O133" s="67"/>
      <c r="P133" s="67"/>
      <c r="Q133" s="67"/>
      <c r="R133" s="67"/>
      <c r="S133" s="67"/>
      <c r="T133" s="68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6" t="s">
        <v>143</v>
      </c>
      <c r="AU133" s="16" t="s">
        <v>85</v>
      </c>
    </row>
    <row r="134" spans="1:65" s="13" customFormat="1" ht="11.25">
      <c r="B134" s="201"/>
      <c r="C134" s="202"/>
      <c r="D134" s="185" t="s">
        <v>192</v>
      </c>
      <c r="E134" s="203" t="s">
        <v>1</v>
      </c>
      <c r="F134" s="204" t="s">
        <v>950</v>
      </c>
      <c r="G134" s="202"/>
      <c r="H134" s="205">
        <v>1.5</v>
      </c>
      <c r="I134" s="202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85</v>
      </c>
      <c r="AV134" s="13" t="s">
        <v>85</v>
      </c>
      <c r="AW134" s="13" t="s">
        <v>32</v>
      </c>
      <c r="AX134" s="13" t="s">
        <v>83</v>
      </c>
      <c r="AY134" s="210" t="s">
        <v>135</v>
      </c>
    </row>
    <row r="135" spans="1:65" s="2" customFormat="1" ht="24.2" customHeight="1">
      <c r="A135" s="30"/>
      <c r="B135" s="31"/>
      <c r="C135" s="173" t="s">
        <v>151</v>
      </c>
      <c r="D135" s="173" t="s">
        <v>136</v>
      </c>
      <c r="E135" s="174" t="s">
        <v>480</v>
      </c>
      <c r="F135" s="175" t="s">
        <v>481</v>
      </c>
      <c r="G135" s="176" t="s">
        <v>218</v>
      </c>
      <c r="H135" s="177">
        <v>22.95</v>
      </c>
      <c r="I135" s="178">
        <v>988</v>
      </c>
      <c r="J135" s="178">
        <f>ROUND(I135*H135,2)</f>
        <v>22674.6</v>
      </c>
      <c r="K135" s="175" t="s">
        <v>253</v>
      </c>
      <c r="L135" s="35"/>
      <c r="M135" s="179" t="s">
        <v>1</v>
      </c>
      <c r="N135" s="180" t="s">
        <v>40</v>
      </c>
      <c r="O135" s="181">
        <v>2.133</v>
      </c>
      <c r="P135" s="181">
        <f>O135*H135</f>
        <v>48.952349999999996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3" t="s">
        <v>151</v>
      </c>
      <c r="AT135" s="183" t="s">
        <v>136</v>
      </c>
      <c r="AU135" s="183" t="s">
        <v>85</v>
      </c>
      <c r="AY135" s="16" t="s">
        <v>135</v>
      </c>
      <c r="BE135" s="184">
        <f>IF(N135="základní",J135,0)</f>
        <v>22674.6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6" t="s">
        <v>83</v>
      </c>
      <c r="BK135" s="184">
        <f>ROUND(I135*H135,2)</f>
        <v>22674.6</v>
      </c>
      <c r="BL135" s="16" t="s">
        <v>151</v>
      </c>
      <c r="BM135" s="183" t="s">
        <v>482</v>
      </c>
    </row>
    <row r="136" spans="1:65" s="2" customFormat="1" ht="29.25">
      <c r="A136" s="30"/>
      <c r="B136" s="31"/>
      <c r="C136" s="32"/>
      <c r="D136" s="185" t="s">
        <v>143</v>
      </c>
      <c r="E136" s="32"/>
      <c r="F136" s="186" t="s">
        <v>483</v>
      </c>
      <c r="G136" s="32"/>
      <c r="H136" s="32"/>
      <c r="I136" s="32"/>
      <c r="J136" s="32"/>
      <c r="K136" s="32"/>
      <c r="L136" s="35"/>
      <c r="M136" s="187"/>
      <c r="N136" s="188"/>
      <c r="O136" s="67"/>
      <c r="P136" s="67"/>
      <c r="Q136" s="67"/>
      <c r="R136" s="67"/>
      <c r="S136" s="67"/>
      <c r="T136" s="68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6" t="s">
        <v>143</v>
      </c>
      <c r="AU136" s="16" t="s">
        <v>85</v>
      </c>
    </row>
    <row r="137" spans="1:65" s="13" customFormat="1" ht="11.25">
      <c r="B137" s="201"/>
      <c r="C137" s="202"/>
      <c r="D137" s="185" t="s">
        <v>192</v>
      </c>
      <c r="E137" s="203" t="s">
        <v>1</v>
      </c>
      <c r="F137" s="204" t="s">
        <v>951</v>
      </c>
      <c r="G137" s="202"/>
      <c r="H137" s="205">
        <v>22.95</v>
      </c>
      <c r="I137" s="202"/>
      <c r="J137" s="202"/>
      <c r="K137" s="202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192</v>
      </c>
      <c r="AU137" s="210" t="s">
        <v>85</v>
      </c>
      <c r="AV137" s="13" t="s">
        <v>85</v>
      </c>
      <c r="AW137" s="13" t="s">
        <v>32</v>
      </c>
      <c r="AX137" s="13" t="s">
        <v>83</v>
      </c>
      <c r="AY137" s="210" t="s">
        <v>135</v>
      </c>
    </row>
    <row r="138" spans="1:65" s="2" customFormat="1" ht="24.2" customHeight="1">
      <c r="A138" s="30"/>
      <c r="B138" s="31"/>
      <c r="C138" s="173" t="s">
        <v>134</v>
      </c>
      <c r="D138" s="173" t="s">
        <v>136</v>
      </c>
      <c r="E138" s="174" t="s">
        <v>484</v>
      </c>
      <c r="F138" s="175" t="s">
        <v>485</v>
      </c>
      <c r="G138" s="176" t="s">
        <v>218</v>
      </c>
      <c r="H138" s="177">
        <v>11.475</v>
      </c>
      <c r="I138" s="178">
        <v>58.1</v>
      </c>
      <c r="J138" s="178">
        <f>ROUND(I138*H138,2)</f>
        <v>666.7</v>
      </c>
      <c r="K138" s="175" t="s">
        <v>219</v>
      </c>
      <c r="L138" s="35"/>
      <c r="M138" s="179" t="s">
        <v>1</v>
      </c>
      <c r="N138" s="180" t="s">
        <v>40</v>
      </c>
      <c r="O138" s="181">
        <v>0.19800000000000001</v>
      </c>
      <c r="P138" s="181">
        <f>O138*H138</f>
        <v>2.2720500000000001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3" t="s">
        <v>151</v>
      </c>
      <c r="AT138" s="183" t="s">
        <v>136</v>
      </c>
      <c r="AU138" s="183" t="s">
        <v>85</v>
      </c>
      <c r="AY138" s="16" t="s">
        <v>135</v>
      </c>
      <c r="BE138" s="184">
        <f>IF(N138="základní",J138,0)</f>
        <v>666.7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6" t="s">
        <v>83</v>
      </c>
      <c r="BK138" s="184">
        <f>ROUND(I138*H138,2)</f>
        <v>666.7</v>
      </c>
      <c r="BL138" s="16" t="s">
        <v>151</v>
      </c>
      <c r="BM138" s="183" t="s">
        <v>486</v>
      </c>
    </row>
    <row r="139" spans="1:65" s="2" customFormat="1" ht="29.25">
      <c r="A139" s="30"/>
      <c r="B139" s="31"/>
      <c r="C139" s="32"/>
      <c r="D139" s="185" t="s">
        <v>143</v>
      </c>
      <c r="E139" s="32"/>
      <c r="F139" s="186" t="s">
        <v>487</v>
      </c>
      <c r="G139" s="32"/>
      <c r="H139" s="32"/>
      <c r="I139" s="32"/>
      <c r="J139" s="32"/>
      <c r="K139" s="32"/>
      <c r="L139" s="35"/>
      <c r="M139" s="187"/>
      <c r="N139" s="188"/>
      <c r="O139" s="67"/>
      <c r="P139" s="67"/>
      <c r="Q139" s="67"/>
      <c r="R139" s="67"/>
      <c r="S139" s="67"/>
      <c r="T139" s="68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6" t="s">
        <v>143</v>
      </c>
      <c r="AU139" s="16" t="s">
        <v>85</v>
      </c>
    </row>
    <row r="140" spans="1:65" s="13" customFormat="1" ht="11.25">
      <c r="B140" s="201"/>
      <c r="C140" s="202"/>
      <c r="D140" s="185" t="s">
        <v>192</v>
      </c>
      <c r="E140" s="203" t="s">
        <v>1</v>
      </c>
      <c r="F140" s="204" t="s">
        <v>952</v>
      </c>
      <c r="G140" s="202"/>
      <c r="H140" s="205">
        <v>11.475</v>
      </c>
      <c r="I140" s="202"/>
      <c r="J140" s="202"/>
      <c r="K140" s="202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192</v>
      </c>
      <c r="AU140" s="210" t="s">
        <v>85</v>
      </c>
      <c r="AV140" s="13" t="s">
        <v>85</v>
      </c>
      <c r="AW140" s="13" t="s">
        <v>32</v>
      </c>
      <c r="AX140" s="13" t="s">
        <v>83</v>
      </c>
      <c r="AY140" s="210" t="s">
        <v>135</v>
      </c>
    </row>
    <row r="141" spans="1:65" s="2" customFormat="1" ht="33" customHeight="1">
      <c r="A141" s="30"/>
      <c r="B141" s="31"/>
      <c r="C141" s="173" t="s">
        <v>158</v>
      </c>
      <c r="D141" s="173" t="s">
        <v>136</v>
      </c>
      <c r="E141" s="174" t="s">
        <v>493</v>
      </c>
      <c r="F141" s="175" t="s">
        <v>494</v>
      </c>
      <c r="G141" s="176" t="s">
        <v>218</v>
      </c>
      <c r="H141" s="177">
        <v>3.8250000000000002</v>
      </c>
      <c r="I141" s="178">
        <v>1940</v>
      </c>
      <c r="J141" s="178">
        <f>ROUND(I141*H141,2)</f>
        <v>7420.5</v>
      </c>
      <c r="K141" s="175" t="s">
        <v>253</v>
      </c>
      <c r="L141" s="35"/>
      <c r="M141" s="179" t="s">
        <v>1</v>
      </c>
      <c r="N141" s="180" t="s">
        <v>40</v>
      </c>
      <c r="O141" s="181">
        <v>4.58</v>
      </c>
      <c r="P141" s="181">
        <f>O141*H141</f>
        <v>17.5185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3" t="s">
        <v>151</v>
      </c>
      <c r="AT141" s="183" t="s">
        <v>136</v>
      </c>
      <c r="AU141" s="183" t="s">
        <v>85</v>
      </c>
      <c r="AY141" s="16" t="s">
        <v>135</v>
      </c>
      <c r="BE141" s="184">
        <f>IF(N141="základní",J141,0)</f>
        <v>7420.5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6" t="s">
        <v>83</v>
      </c>
      <c r="BK141" s="184">
        <f>ROUND(I141*H141,2)</f>
        <v>7420.5</v>
      </c>
      <c r="BL141" s="16" t="s">
        <v>151</v>
      </c>
      <c r="BM141" s="183" t="s">
        <v>495</v>
      </c>
    </row>
    <row r="142" spans="1:65" s="2" customFormat="1" ht="39">
      <c r="A142" s="30"/>
      <c r="B142" s="31"/>
      <c r="C142" s="32"/>
      <c r="D142" s="185" t="s">
        <v>143</v>
      </c>
      <c r="E142" s="32"/>
      <c r="F142" s="186" t="s">
        <v>496</v>
      </c>
      <c r="G142" s="32"/>
      <c r="H142" s="32"/>
      <c r="I142" s="32"/>
      <c r="J142" s="32"/>
      <c r="K142" s="32"/>
      <c r="L142" s="35"/>
      <c r="M142" s="187"/>
      <c r="N142" s="188"/>
      <c r="O142" s="67"/>
      <c r="P142" s="67"/>
      <c r="Q142" s="67"/>
      <c r="R142" s="67"/>
      <c r="S142" s="67"/>
      <c r="T142" s="68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6" t="s">
        <v>143</v>
      </c>
      <c r="AU142" s="16" t="s">
        <v>85</v>
      </c>
    </row>
    <row r="143" spans="1:65" s="13" customFormat="1" ht="11.25">
      <c r="B143" s="201"/>
      <c r="C143" s="202"/>
      <c r="D143" s="185" t="s">
        <v>192</v>
      </c>
      <c r="E143" s="203" t="s">
        <v>1</v>
      </c>
      <c r="F143" s="204" t="s">
        <v>492</v>
      </c>
      <c r="G143" s="202"/>
      <c r="H143" s="205">
        <v>3.8250000000000002</v>
      </c>
      <c r="I143" s="202"/>
      <c r="J143" s="202"/>
      <c r="K143" s="202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192</v>
      </c>
      <c r="AU143" s="210" t="s">
        <v>85</v>
      </c>
      <c r="AV143" s="13" t="s">
        <v>85</v>
      </c>
      <c r="AW143" s="13" t="s">
        <v>32</v>
      </c>
      <c r="AX143" s="13" t="s">
        <v>75</v>
      </c>
      <c r="AY143" s="210" t="s">
        <v>135</v>
      </c>
    </row>
    <row r="144" spans="1:65" s="14" customFormat="1" ht="11.25">
      <c r="B144" s="211"/>
      <c r="C144" s="212"/>
      <c r="D144" s="185" t="s">
        <v>192</v>
      </c>
      <c r="E144" s="213" t="s">
        <v>1</v>
      </c>
      <c r="F144" s="214" t="s">
        <v>195</v>
      </c>
      <c r="G144" s="212"/>
      <c r="H144" s="215">
        <v>3.8250000000000002</v>
      </c>
      <c r="I144" s="212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192</v>
      </c>
      <c r="AU144" s="220" t="s">
        <v>85</v>
      </c>
      <c r="AV144" s="14" t="s">
        <v>151</v>
      </c>
      <c r="AW144" s="14" t="s">
        <v>32</v>
      </c>
      <c r="AX144" s="14" t="s">
        <v>83</v>
      </c>
      <c r="AY144" s="220" t="s">
        <v>135</v>
      </c>
    </row>
    <row r="145" spans="1:65" s="2" customFormat="1" ht="21.75" customHeight="1">
      <c r="A145" s="30"/>
      <c r="B145" s="31"/>
      <c r="C145" s="173" t="s">
        <v>162</v>
      </c>
      <c r="D145" s="173" t="s">
        <v>136</v>
      </c>
      <c r="E145" s="174" t="s">
        <v>497</v>
      </c>
      <c r="F145" s="175" t="s">
        <v>498</v>
      </c>
      <c r="G145" s="176" t="s">
        <v>189</v>
      </c>
      <c r="H145" s="177">
        <v>60</v>
      </c>
      <c r="I145" s="178">
        <v>126.15</v>
      </c>
      <c r="J145" s="178">
        <f>ROUND(I145*H145,2)</f>
        <v>7569</v>
      </c>
      <c r="K145" s="175" t="s">
        <v>140</v>
      </c>
      <c r="L145" s="35"/>
      <c r="M145" s="179" t="s">
        <v>1</v>
      </c>
      <c r="N145" s="180" t="s">
        <v>40</v>
      </c>
      <c r="O145" s="181">
        <v>0.23599999999999999</v>
      </c>
      <c r="P145" s="181">
        <f>O145*H145</f>
        <v>14.16</v>
      </c>
      <c r="Q145" s="181">
        <v>8.3850999999999999E-4</v>
      </c>
      <c r="R145" s="181">
        <f>Q145*H145</f>
        <v>5.0310599999999997E-2</v>
      </c>
      <c r="S145" s="181">
        <v>0</v>
      </c>
      <c r="T145" s="18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3" t="s">
        <v>151</v>
      </c>
      <c r="AT145" s="183" t="s">
        <v>136</v>
      </c>
      <c r="AU145" s="183" t="s">
        <v>85</v>
      </c>
      <c r="AY145" s="16" t="s">
        <v>135</v>
      </c>
      <c r="BE145" s="184">
        <f>IF(N145="základní",J145,0)</f>
        <v>7569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6" t="s">
        <v>83</v>
      </c>
      <c r="BK145" s="184">
        <f>ROUND(I145*H145,2)</f>
        <v>7569</v>
      </c>
      <c r="BL145" s="16" t="s">
        <v>151</v>
      </c>
      <c r="BM145" s="183" t="s">
        <v>499</v>
      </c>
    </row>
    <row r="146" spans="1:65" s="2" customFormat="1" ht="19.5">
      <c r="A146" s="30"/>
      <c r="B146" s="31"/>
      <c r="C146" s="32"/>
      <c r="D146" s="185" t="s">
        <v>143</v>
      </c>
      <c r="E146" s="32"/>
      <c r="F146" s="186" t="s">
        <v>500</v>
      </c>
      <c r="G146" s="32"/>
      <c r="H146" s="32"/>
      <c r="I146" s="32"/>
      <c r="J146" s="32"/>
      <c r="K146" s="32"/>
      <c r="L146" s="35"/>
      <c r="M146" s="187"/>
      <c r="N146" s="188"/>
      <c r="O146" s="67"/>
      <c r="P146" s="67"/>
      <c r="Q146" s="67"/>
      <c r="R146" s="67"/>
      <c r="S146" s="67"/>
      <c r="T146" s="68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6" t="s">
        <v>143</v>
      </c>
      <c r="AU146" s="16" t="s">
        <v>85</v>
      </c>
    </row>
    <row r="147" spans="1:65" s="13" customFormat="1" ht="11.25">
      <c r="B147" s="201"/>
      <c r="C147" s="202"/>
      <c r="D147" s="185" t="s">
        <v>192</v>
      </c>
      <c r="E147" s="203" t="s">
        <v>1</v>
      </c>
      <c r="F147" s="204" t="s">
        <v>953</v>
      </c>
      <c r="G147" s="202"/>
      <c r="H147" s="205">
        <v>60</v>
      </c>
      <c r="I147" s="202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192</v>
      </c>
      <c r="AU147" s="210" t="s">
        <v>85</v>
      </c>
      <c r="AV147" s="13" t="s">
        <v>85</v>
      </c>
      <c r="AW147" s="13" t="s">
        <v>32</v>
      </c>
      <c r="AX147" s="13" t="s">
        <v>83</v>
      </c>
      <c r="AY147" s="210" t="s">
        <v>135</v>
      </c>
    </row>
    <row r="148" spans="1:65" s="2" customFormat="1" ht="24.2" customHeight="1">
      <c r="A148" s="30"/>
      <c r="B148" s="31"/>
      <c r="C148" s="173" t="s">
        <v>166</v>
      </c>
      <c r="D148" s="173" t="s">
        <v>136</v>
      </c>
      <c r="E148" s="174" t="s">
        <v>502</v>
      </c>
      <c r="F148" s="175" t="s">
        <v>503</v>
      </c>
      <c r="G148" s="176" t="s">
        <v>189</v>
      </c>
      <c r="H148" s="177">
        <v>60</v>
      </c>
      <c r="I148" s="178">
        <v>75.56</v>
      </c>
      <c r="J148" s="178">
        <f>ROUND(I148*H148,2)</f>
        <v>4533.6000000000004</v>
      </c>
      <c r="K148" s="175" t="s">
        <v>140</v>
      </c>
      <c r="L148" s="35"/>
      <c r="M148" s="179" t="s">
        <v>1</v>
      </c>
      <c r="N148" s="180" t="s">
        <v>40</v>
      </c>
      <c r="O148" s="181">
        <v>0.216</v>
      </c>
      <c r="P148" s="181">
        <f>O148*H148</f>
        <v>12.959999999999999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3" t="s">
        <v>151</v>
      </c>
      <c r="AT148" s="183" t="s">
        <v>136</v>
      </c>
      <c r="AU148" s="183" t="s">
        <v>85</v>
      </c>
      <c r="AY148" s="16" t="s">
        <v>135</v>
      </c>
      <c r="BE148" s="184">
        <f>IF(N148="základní",J148,0)</f>
        <v>4533.6000000000004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83</v>
      </c>
      <c r="BK148" s="184">
        <f>ROUND(I148*H148,2)</f>
        <v>4533.6000000000004</v>
      </c>
      <c r="BL148" s="16" t="s">
        <v>151</v>
      </c>
      <c r="BM148" s="183" t="s">
        <v>504</v>
      </c>
    </row>
    <row r="149" spans="1:65" s="2" customFormat="1" ht="29.25">
      <c r="A149" s="30"/>
      <c r="B149" s="31"/>
      <c r="C149" s="32"/>
      <c r="D149" s="185" t="s">
        <v>143</v>
      </c>
      <c r="E149" s="32"/>
      <c r="F149" s="186" t="s">
        <v>505</v>
      </c>
      <c r="G149" s="32"/>
      <c r="H149" s="32"/>
      <c r="I149" s="32"/>
      <c r="J149" s="32"/>
      <c r="K149" s="32"/>
      <c r="L149" s="35"/>
      <c r="M149" s="187"/>
      <c r="N149" s="188"/>
      <c r="O149" s="67"/>
      <c r="P149" s="67"/>
      <c r="Q149" s="67"/>
      <c r="R149" s="67"/>
      <c r="S149" s="67"/>
      <c r="T149" s="68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6" t="s">
        <v>143</v>
      </c>
      <c r="AU149" s="16" t="s">
        <v>85</v>
      </c>
    </row>
    <row r="150" spans="1:65" s="13" customFormat="1" ht="11.25">
      <c r="B150" s="201"/>
      <c r="C150" s="202"/>
      <c r="D150" s="185" t="s">
        <v>192</v>
      </c>
      <c r="E150" s="203" t="s">
        <v>1</v>
      </c>
      <c r="F150" s="204" t="s">
        <v>953</v>
      </c>
      <c r="G150" s="202"/>
      <c r="H150" s="205">
        <v>60</v>
      </c>
      <c r="I150" s="202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85</v>
      </c>
      <c r="AV150" s="13" t="s">
        <v>85</v>
      </c>
      <c r="AW150" s="13" t="s">
        <v>32</v>
      </c>
      <c r="AX150" s="13" t="s">
        <v>83</v>
      </c>
      <c r="AY150" s="210" t="s">
        <v>135</v>
      </c>
    </row>
    <row r="151" spans="1:65" s="2" customFormat="1" ht="24.2" customHeight="1">
      <c r="A151" s="30"/>
      <c r="B151" s="31"/>
      <c r="C151" s="173" t="s">
        <v>170</v>
      </c>
      <c r="D151" s="173" t="s">
        <v>136</v>
      </c>
      <c r="E151" s="174" t="s">
        <v>240</v>
      </c>
      <c r="F151" s="175" t="s">
        <v>241</v>
      </c>
      <c r="G151" s="176" t="s">
        <v>218</v>
      </c>
      <c r="H151" s="177">
        <v>22.95</v>
      </c>
      <c r="I151" s="178">
        <v>78.599999999999994</v>
      </c>
      <c r="J151" s="178">
        <f>ROUND(I151*H151,2)</f>
        <v>1803.87</v>
      </c>
      <c r="K151" s="175" t="s">
        <v>219</v>
      </c>
      <c r="L151" s="35"/>
      <c r="M151" s="179" t="s">
        <v>1</v>
      </c>
      <c r="N151" s="180" t="s">
        <v>40</v>
      </c>
      <c r="O151" s="181">
        <v>0.34499999999999997</v>
      </c>
      <c r="P151" s="181">
        <f>O151*H151</f>
        <v>7.917749999999999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3" t="s">
        <v>151</v>
      </c>
      <c r="AT151" s="183" t="s">
        <v>136</v>
      </c>
      <c r="AU151" s="183" t="s">
        <v>85</v>
      </c>
      <c r="AY151" s="16" t="s">
        <v>135</v>
      </c>
      <c r="BE151" s="184">
        <f>IF(N151="základní",J151,0)</f>
        <v>1803.87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6" t="s">
        <v>83</v>
      </c>
      <c r="BK151" s="184">
        <f>ROUND(I151*H151,2)</f>
        <v>1803.87</v>
      </c>
      <c r="BL151" s="16" t="s">
        <v>151</v>
      </c>
      <c r="BM151" s="183" t="s">
        <v>506</v>
      </c>
    </row>
    <row r="152" spans="1:65" s="2" customFormat="1" ht="29.25">
      <c r="A152" s="30"/>
      <c r="B152" s="31"/>
      <c r="C152" s="32"/>
      <c r="D152" s="185" t="s">
        <v>143</v>
      </c>
      <c r="E152" s="32"/>
      <c r="F152" s="186" t="s">
        <v>507</v>
      </c>
      <c r="G152" s="32"/>
      <c r="H152" s="32"/>
      <c r="I152" s="32"/>
      <c r="J152" s="32"/>
      <c r="K152" s="32"/>
      <c r="L152" s="35"/>
      <c r="M152" s="187"/>
      <c r="N152" s="188"/>
      <c r="O152" s="67"/>
      <c r="P152" s="67"/>
      <c r="Q152" s="67"/>
      <c r="R152" s="67"/>
      <c r="S152" s="67"/>
      <c r="T152" s="68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6" t="s">
        <v>143</v>
      </c>
      <c r="AU152" s="16" t="s">
        <v>85</v>
      </c>
    </row>
    <row r="153" spans="1:65" s="13" customFormat="1" ht="11.25">
      <c r="B153" s="201"/>
      <c r="C153" s="202"/>
      <c r="D153" s="185" t="s">
        <v>192</v>
      </c>
      <c r="E153" s="203" t="s">
        <v>1</v>
      </c>
      <c r="F153" s="204" t="s">
        <v>954</v>
      </c>
      <c r="G153" s="202"/>
      <c r="H153" s="205">
        <v>22.95</v>
      </c>
      <c r="I153" s="202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85</v>
      </c>
      <c r="AV153" s="13" t="s">
        <v>85</v>
      </c>
      <c r="AW153" s="13" t="s">
        <v>32</v>
      </c>
      <c r="AX153" s="13" t="s">
        <v>83</v>
      </c>
      <c r="AY153" s="210" t="s">
        <v>135</v>
      </c>
    </row>
    <row r="154" spans="1:65" s="2" customFormat="1" ht="24.2" customHeight="1">
      <c r="A154" s="30"/>
      <c r="B154" s="31"/>
      <c r="C154" s="173" t="s">
        <v>239</v>
      </c>
      <c r="D154" s="173" t="s">
        <v>136</v>
      </c>
      <c r="E154" s="174" t="s">
        <v>509</v>
      </c>
      <c r="F154" s="175" t="s">
        <v>510</v>
      </c>
      <c r="G154" s="176" t="s">
        <v>218</v>
      </c>
      <c r="H154" s="177">
        <v>5.4</v>
      </c>
      <c r="I154" s="178">
        <v>250</v>
      </c>
      <c r="J154" s="178">
        <f>ROUND(I154*H154,2)</f>
        <v>1350</v>
      </c>
      <c r="K154" s="175" t="s">
        <v>219</v>
      </c>
      <c r="L154" s="35"/>
      <c r="M154" s="179" t="s">
        <v>1</v>
      </c>
      <c r="N154" s="180" t="s">
        <v>40</v>
      </c>
      <c r="O154" s="181">
        <v>8.3000000000000004E-2</v>
      </c>
      <c r="P154" s="181">
        <f>O154*H154</f>
        <v>0.44820000000000004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3" t="s">
        <v>151</v>
      </c>
      <c r="AT154" s="183" t="s">
        <v>136</v>
      </c>
      <c r="AU154" s="183" t="s">
        <v>85</v>
      </c>
      <c r="AY154" s="16" t="s">
        <v>135</v>
      </c>
      <c r="BE154" s="184">
        <f>IF(N154="základní",J154,0)</f>
        <v>1350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6" t="s">
        <v>83</v>
      </c>
      <c r="BK154" s="184">
        <f>ROUND(I154*H154,2)</f>
        <v>1350</v>
      </c>
      <c r="BL154" s="16" t="s">
        <v>151</v>
      </c>
      <c r="BM154" s="183" t="s">
        <v>511</v>
      </c>
    </row>
    <row r="155" spans="1:65" s="2" customFormat="1" ht="39">
      <c r="A155" s="30"/>
      <c r="B155" s="31"/>
      <c r="C155" s="32"/>
      <c r="D155" s="185" t="s">
        <v>143</v>
      </c>
      <c r="E155" s="32"/>
      <c r="F155" s="186" t="s">
        <v>512</v>
      </c>
      <c r="G155" s="32"/>
      <c r="H155" s="32"/>
      <c r="I155" s="32"/>
      <c r="J155" s="32"/>
      <c r="K155" s="32"/>
      <c r="L155" s="35"/>
      <c r="M155" s="187"/>
      <c r="N155" s="188"/>
      <c r="O155" s="67"/>
      <c r="P155" s="67"/>
      <c r="Q155" s="67"/>
      <c r="R155" s="67"/>
      <c r="S155" s="67"/>
      <c r="T155" s="68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6" t="s">
        <v>143</v>
      </c>
      <c r="AU155" s="16" t="s">
        <v>85</v>
      </c>
    </row>
    <row r="156" spans="1:65" s="13" customFormat="1" ht="11.25">
      <c r="B156" s="201"/>
      <c r="C156" s="202"/>
      <c r="D156" s="185" t="s">
        <v>192</v>
      </c>
      <c r="E156" s="203" t="s">
        <v>1</v>
      </c>
      <c r="F156" s="204" t="s">
        <v>955</v>
      </c>
      <c r="G156" s="202"/>
      <c r="H156" s="205">
        <v>5.4</v>
      </c>
      <c r="I156" s="202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192</v>
      </c>
      <c r="AU156" s="210" t="s">
        <v>85</v>
      </c>
      <c r="AV156" s="13" t="s">
        <v>85</v>
      </c>
      <c r="AW156" s="13" t="s">
        <v>32</v>
      </c>
      <c r="AX156" s="13" t="s">
        <v>83</v>
      </c>
      <c r="AY156" s="210" t="s">
        <v>135</v>
      </c>
    </row>
    <row r="157" spans="1:65" s="2" customFormat="1" ht="33" customHeight="1">
      <c r="A157" s="30"/>
      <c r="B157" s="31"/>
      <c r="C157" s="173" t="s">
        <v>245</v>
      </c>
      <c r="D157" s="173" t="s">
        <v>136</v>
      </c>
      <c r="E157" s="174" t="s">
        <v>514</v>
      </c>
      <c r="F157" s="175" t="s">
        <v>515</v>
      </c>
      <c r="G157" s="176" t="s">
        <v>218</v>
      </c>
      <c r="H157" s="177">
        <v>54</v>
      </c>
      <c r="I157" s="178">
        <v>18.899999999999999</v>
      </c>
      <c r="J157" s="178">
        <f>ROUND(I157*H157,2)</f>
        <v>1020.6</v>
      </c>
      <c r="K157" s="175" t="s">
        <v>219</v>
      </c>
      <c r="L157" s="35"/>
      <c r="M157" s="179" t="s">
        <v>1</v>
      </c>
      <c r="N157" s="180" t="s">
        <v>40</v>
      </c>
      <c r="O157" s="181">
        <v>4.0000000000000001E-3</v>
      </c>
      <c r="P157" s="181">
        <f>O157*H157</f>
        <v>0.216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3" t="s">
        <v>151</v>
      </c>
      <c r="AT157" s="183" t="s">
        <v>136</v>
      </c>
      <c r="AU157" s="183" t="s">
        <v>85</v>
      </c>
      <c r="AY157" s="16" t="s">
        <v>135</v>
      </c>
      <c r="BE157" s="184">
        <f>IF(N157="základní",J157,0)</f>
        <v>1020.6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83</v>
      </c>
      <c r="BK157" s="184">
        <f>ROUND(I157*H157,2)</f>
        <v>1020.6</v>
      </c>
      <c r="BL157" s="16" t="s">
        <v>151</v>
      </c>
      <c r="BM157" s="183" t="s">
        <v>516</v>
      </c>
    </row>
    <row r="158" spans="1:65" s="2" customFormat="1" ht="39">
      <c r="A158" s="30"/>
      <c r="B158" s="31"/>
      <c r="C158" s="32"/>
      <c r="D158" s="185" t="s">
        <v>143</v>
      </c>
      <c r="E158" s="32"/>
      <c r="F158" s="186" t="s">
        <v>517</v>
      </c>
      <c r="G158" s="32"/>
      <c r="H158" s="32"/>
      <c r="I158" s="32"/>
      <c r="J158" s="32"/>
      <c r="K158" s="32"/>
      <c r="L158" s="35"/>
      <c r="M158" s="187"/>
      <c r="N158" s="188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6" t="s">
        <v>143</v>
      </c>
      <c r="AU158" s="16" t="s">
        <v>85</v>
      </c>
    </row>
    <row r="159" spans="1:65" s="13" customFormat="1" ht="11.25">
      <c r="B159" s="201"/>
      <c r="C159" s="202"/>
      <c r="D159" s="185" t="s">
        <v>192</v>
      </c>
      <c r="E159" s="203" t="s">
        <v>1</v>
      </c>
      <c r="F159" s="204" t="s">
        <v>956</v>
      </c>
      <c r="G159" s="202"/>
      <c r="H159" s="205">
        <v>54</v>
      </c>
      <c r="I159" s="202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85</v>
      </c>
      <c r="AV159" s="13" t="s">
        <v>85</v>
      </c>
      <c r="AW159" s="13" t="s">
        <v>32</v>
      </c>
      <c r="AX159" s="13" t="s">
        <v>83</v>
      </c>
      <c r="AY159" s="210" t="s">
        <v>135</v>
      </c>
    </row>
    <row r="160" spans="1:65" s="2" customFormat="1" ht="16.5" customHeight="1">
      <c r="A160" s="30"/>
      <c r="B160" s="31"/>
      <c r="C160" s="173" t="s">
        <v>250</v>
      </c>
      <c r="D160" s="173" t="s">
        <v>136</v>
      </c>
      <c r="E160" s="174" t="s">
        <v>257</v>
      </c>
      <c r="F160" s="175" t="s">
        <v>258</v>
      </c>
      <c r="G160" s="176" t="s">
        <v>218</v>
      </c>
      <c r="H160" s="177">
        <v>5.4</v>
      </c>
      <c r="I160" s="178">
        <v>19.88</v>
      </c>
      <c r="J160" s="178">
        <f>ROUND(I160*H160,2)</f>
        <v>107.35</v>
      </c>
      <c r="K160" s="175" t="s">
        <v>140</v>
      </c>
      <c r="L160" s="35"/>
      <c r="M160" s="179" t="s">
        <v>1</v>
      </c>
      <c r="N160" s="180" t="s">
        <v>40</v>
      </c>
      <c r="O160" s="181">
        <v>8.9999999999999993E-3</v>
      </c>
      <c r="P160" s="181">
        <f>O160*H160</f>
        <v>4.8599999999999997E-2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3" t="s">
        <v>151</v>
      </c>
      <c r="AT160" s="183" t="s">
        <v>136</v>
      </c>
      <c r="AU160" s="183" t="s">
        <v>85</v>
      </c>
      <c r="AY160" s="16" t="s">
        <v>135</v>
      </c>
      <c r="BE160" s="184">
        <f>IF(N160="základní",J160,0)</f>
        <v>107.35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83</v>
      </c>
      <c r="BK160" s="184">
        <f>ROUND(I160*H160,2)</f>
        <v>107.35</v>
      </c>
      <c r="BL160" s="16" t="s">
        <v>151</v>
      </c>
      <c r="BM160" s="183" t="s">
        <v>519</v>
      </c>
    </row>
    <row r="161" spans="1:65" s="2" customFormat="1" ht="19.5">
      <c r="A161" s="30"/>
      <c r="B161" s="31"/>
      <c r="C161" s="32"/>
      <c r="D161" s="185" t="s">
        <v>143</v>
      </c>
      <c r="E161" s="32"/>
      <c r="F161" s="186" t="s">
        <v>260</v>
      </c>
      <c r="G161" s="32"/>
      <c r="H161" s="32"/>
      <c r="I161" s="32"/>
      <c r="J161" s="32"/>
      <c r="K161" s="32"/>
      <c r="L161" s="35"/>
      <c r="M161" s="187"/>
      <c r="N161" s="188"/>
      <c r="O161" s="67"/>
      <c r="P161" s="67"/>
      <c r="Q161" s="67"/>
      <c r="R161" s="67"/>
      <c r="S161" s="67"/>
      <c r="T161" s="68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6" t="s">
        <v>143</v>
      </c>
      <c r="AU161" s="16" t="s">
        <v>85</v>
      </c>
    </row>
    <row r="162" spans="1:65" s="13" customFormat="1" ht="11.25">
      <c r="B162" s="201"/>
      <c r="C162" s="202"/>
      <c r="D162" s="185" t="s">
        <v>192</v>
      </c>
      <c r="E162" s="203" t="s">
        <v>1</v>
      </c>
      <c r="F162" s="204" t="s">
        <v>955</v>
      </c>
      <c r="G162" s="202"/>
      <c r="H162" s="205">
        <v>5.4</v>
      </c>
      <c r="I162" s="202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85</v>
      </c>
      <c r="AV162" s="13" t="s">
        <v>85</v>
      </c>
      <c r="AW162" s="13" t="s">
        <v>32</v>
      </c>
      <c r="AX162" s="13" t="s">
        <v>83</v>
      </c>
      <c r="AY162" s="210" t="s">
        <v>135</v>
      </c>
    </row>
    <row r="163" spans="1:65" s="2" customFormat="1" ht="24.2" customHeight="1">
      <c r="A163" s="30"/>
      <c r="B163" s="31"/>
      <c r="C163" s="173" t="s">
        <v>256</v>
      </c>
      <c r="D163" s="173" t="s">
        <v>136</v>
      </c>
      <c r="E163" s="174" t="s">
        <v>520</v>
      </c>
      <c r="F163" s="175" t="s">
        <v>521</v>
      </c>
      <c r="G163" s="176" t="s">
        <v>421</v>
      </c>
      <c r="H163" s="177">
        <v>9.7200000000000006</v>
      </c>
      <c r="I163" s="178">
        <v>650</v>
      </c>
      <c r="J163" s="178">
        <f>ROUND(I163*H163,2)</f>
        <v>6318</v>
      </c>
      <c r="K163" s="175" t="s">
        <v>219</v>
      </c>
      <c r="L163" s="35"/>
      <c r="M163" s="179" t="s">
        <v>1</v>
      </c>
      <c r="N163" s="180" t="s">
        <v>40</v>
      </c>
      <c r="O163" s="181">
        <v>0</v>
      </c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3" t="s">
        <v>151</v>
      </c>
      <c r="AT163" s="183" t="s">
        <v>136</v>
      </c>
      <c r="AU163" s="183" t="s">
        <v>85</v>
      </c>
      <c r="AY163" s="16" t="s">
        <v>135</v>
      </c>
      <c r="BE163" s="184">
        <f>IF(N163="základní",J163,0)</f>
        <v>6318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83</v>
      </c>
      <c r="BK163" s="184">
        <f>ROUND(I163*H163,2)</f>
        <v>6318</v>
      </c>
      <c r="BL163" s="16" t="s">
        <v>151</v>
      </c>
      <c r="BM163" s="183" t="s">
        <v>522</v>
      </c>
    </row>
    <row r="164" spans="1:65" s="2" customFormat="1" ht="19.5">
      <c r="A164" s="30"/>
      <c r="B164" s="31"/>
      <c r="C164" s="32"/>
      <c r="D164" s="185" t="s">
        <v>143</v>
      </c>
      <c r="E164" s="32"/>
      <c r="F164" s="186" t="s">
        <v>523</v>
      </c>
      <c r="G164" s="32"/>
      <c r="H164" s="32"/>
      <c r="I164" s="32"/>
      <c r="J164" s="32"/>
      <c r="K164" s="32"/>
      <c r="L164" s="35"/>
      <c r="M164" s="187"/>
      <c r="N164" s="188"/>
      <c r="O164" s="67"/>
      <c r="P164" s="67"/>
      <c r="Q164" s="67"/>
      <c r="R164" s="67"/>
      <c r="S164" s="67"/>
      <c r="T164" s="68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6" t="s">
        <v>143</v>
      </c>
      <c r="AU164" s="16" t="s">
        <v>85</v>
      </c>
    </row>
    <row r="165" spans="1:65" s="13" customFormat="1" ht="11.25">
      <c r="B165" s="201"/>
      <c r="C165" s="202"/>
      <c r="D165" s="185" t="s">
        <v>192</v>
      </c>
      <c r="E165" s="203" t="s">
        <v>1</v>
      </c>
      <c r="F165" s="204" t="s">
        <v>957</v>
      </c>
      <c r="G165" s="202"/>
      <c r="H165" s="205">
        <v>9.7200000000000006</v>
      </c>
      <c r="I165" s="202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85</v>
      </c>
      <c r="AV165" s="13" t="s">
        <v>85</v>
      </c>
      <c r="AW165" s="13" t="s">
        <v>32</v>
      </c>
      <c r="AX165" s="13" t="s">
        <v>83</v>
      </c>
      <c r="AY165" s="210" t="s">
        <v>135</v>
      </c>
    </row>
    <row r="166" spans="1:65" s="2" customFormat="1" ht="24.2" customHeight="1">
      <c r="A166" s="30"/>
      <c r="B166" s="31"/>
      <c r="C166" s="173" t="s">
        <v>261</v>
      </c>
      <c r="D166" s="173" t="s">
        <v>136</v>
      </c>
      <c r="E166" s="174" t="s">
        <v>525</v>
      </c>
      <c r="F166" s="175" t="s">
        <v>526</v>
      </c>
      <c r="G166" s="176" t="s">
        <v>218</v>
      </c>
      <c r="H166" s="177">
        <v>5.4</v>
      </c>
      <c r="I166" s="178">
        <v>211.04</v>
      </c>
      <c r="J166" s="178">
        <f>ROUND(I166*H166,2)</f>
        <v>1139.6199999999999</v>
      </c>
      <c r="K166" s="175" t="s">
        <v>140</v>
      </c>
      <c r="L166" s="35"/>
      <c r="M166" s="179" t="s">
        <v>1</v>
      </c>
      <c r="N166" s="180" t="s">
        <v>40</v>
      </c>
      <c r="O166" s="181">
        <v>0.435</v>
      </c>
      <c r="P166" s="181">
        <f>O166*H166</f>
        <v>2.3490000000000002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3" t="s">
        <v>151</v>
      </c>
      <c r="AT166" s="183" t="s">
        <v>136</v>
      </c>
      <c r="AU166" s="183" t="s">
        <v>85</v>
      </c>
      <c r="AY166" s="16" t="s">
        <v>135</v>
      </c>
      <c r="BE166" s="184">
        <f>IF(N166="základní",J166,0)</f>
        <v>1139.6199999999999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83</v>
      </c>
      <c r="BK166" s="184">
        <f>ROUND(I166*H166,2)</f>
        <v>1139.6199999999999</v>
      </c>
      <c r="BL166" s="16" t="s">
        <v>151</v>
      </c>
      <c r="BM166" s="183" t="s">
        <v>527</v>
      </c>
    </row>
    <row r="167" spans="1:65" s="2" customFormat="1" ht="39">
      <c r="A167" s="30"/>
      <c r="B167" s="31"/>
      <c r="C167" s="32"/>
      <c r="D167" s="185" t="s">
        <v>143</v>
      </c>
      <c r="E167" s="32"/>
      <c r="F167" s="186" t="s">
        <v>528</v>
      </c>
      <c r="G167" s="32"/>
      <c r="H167" s="32"/>
      <c r="I167" s="32"/>
      <c r="J167" s="32"/>
      <c r="K167" s="32"/>
      <c r="L167" s="35"/>
      <c r="M167" s="187"/>
      <c r="N167" s="188"/>
      <c r="O167" s="67"/>
      <c r="P167" s="67"/>
      <c r="Q167" s="67"/>
      <c r="R167" s="67"/>
      <c r="S167" s="67"/>
      <c r="T167" s="68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6" t="s">
        <v>143</v>
      </c>
      <c r="AU167" s="16" t="s">
        <v>85</v>
      </c>
    </row>
    <row r="168" spans="1:65" s="13" customFormat="1" ht="11.25">
      <c r="B168" s="201"/>
      <c r="C168" s="202"/>
      <c r="D168" s="185" t="s">
        <v>192</v>
      </c>
      <c r="E168" s="203" t="s">
        <v>1</v>
      </c>
      <c r="F168" s="204" t="s">
        <v>958</v>
      </c>
      <c r="G168" s="202"/>
      <c r="H168" s="205">
        <v>5.4</v>
      </c>
      <c r="I168" s="202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85</v>
      </c>
      <c r="AV168" s="13" t="s">
        <v>85</v>
      </c>
      <c r="AW168" s="13" t="s">
        <v>32</v>
      </c>
      <c r="AX168" s="13" t="s">
        <v>83</v>
      </c>
      <c r="AY168" s="210" t="s">
        <v>135</v>
      </c>
    </row>
    <row r="169" spans="1:65" s="2" customFormat="1" ht="24.2" customHeight="1">
      <c r="A169" s="30"/>
      <c r="B169" s="31"/>
      <c r="C169" s="173" t="s">
        <v>8</v>
      </c>
      <c r="D169" s="173" t="s">
        <v>136</v>
      </c>
      <c r="E169" s="174" t="s">
        <v>531</v>
      </c>
      <c r="F169" s="175" t="s">
        <v>532</v>
      </c>
      <c r="G169" s="176" t="s">
        <v>218</v>
      </c>
      <c r="H169" s="177">
        <v>1.35</v>
      </c>
      <c r="I169" s="178">
        <v>267.17</v>
      </c>
      <c r="J169" s="178">
        <f>ROUND(I169*H169,2)</f>
        <v>360.68</v>
      </c>
      <c r="K169" s="175" t="s">
        <v>140</v>
      </c>
      <c r="L169" s="35"/>
      <c r="M169" s="179" t="s">
        <v>1</v>
      </c>
      <c r="N169" s="180" t="s">
        <v>40</v>
      </c>
      <c r="O169" s="181">
        <v>0.85199999999999998</v>
      </c>
      <c r="P169" s="181">
        <f>O169*H169</f>
        <v>1.1502000000000001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3" t="s">
        <v>151</v>
      </c>
      <c r="AT169" s="183" t="s">
        <v>136</v>
      </c>
      <c r="AU169" s="183" t="s">
        <v>85</v>
      </c>
      <c r="AY169" s="16" t="s">
        <v>135</v>
      </c>
      <c r="BE169" s="184">
        <f>IF(N169="základní",J169,0)</f>
        <v>360.68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83</v>
      </c>
      <c r="BK169" s="184">
        <f>ROUND(I169*H169,2)</f>
        <v>360.68</v>
      </c>
      <c r="BL169" s="16" t="s">
        <v>151</v>
      </c>
      <c r="BM169" s="183" t="s">
        <v>533</v>
      </c>
    </row>
    <row r="170" spans="1:65" s="2" customFormat="1" ht="39">
      <c r="A170" s="30"/>
      <c r="B170" s="31"/>
      <c r="C170" s="32"/>
      <c r="D170" s="185" t="s">
        <v>143</v>
      </c>
      <c r="E170" s="32"/>
      <c r="F170" s="186" t="s">
        <v>534</v>
      </c>
      <c r="G170" s="32"/>
      <c r="H170" s="32"/>
      <c r="I170" s="32"/>
      <c r="J170" s="32"/>
      <c r="K170" s="32"/>
      <c r="L170" s="35"/>
      <c r="M170" s="187"/>
      <c r="N170" s="188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6" t="s">
        <v>143</v>
      </c>
      <c r="AU170" s="16" t="s">
        <v>85</v>
      </c>
    </row>
    <row r="171" spans="1:65" s="13" customFormat="1" ht="11.25">
      <c r="B171" s="201"/>
      <c r="C171" s="202"/>
      <c r="D171" s="185" t="s">
        <v>192</v>
      </c>
      <c r="E171" s="203" t="s">
        <v>1</v>
      </c>
      <c r="F171" s="204" t="s">
        <v>959</v>
      </c>
      <c r="G171" s="202"/>
      <c r="H171" s="205">
        <v>1.35</v>
      </c>
      <c r="I171" s="202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85</v>
      </c>
      <c r="AV171" s="13" t="s">
        <v>85</v>
      </c>
      <c r="AW171" s="13" t="s">
        <v>32</v>
      </c>
      <c r="AX171" s="13" t="s">
        <v>83</v>
      </c>
      <c r="AY171" s="210" t="s">
        <v>135</v>
      </c>
    </row>
    <row r="172" spans="1:65" s="2" customFormat="1" ht="16.5" customHeight="1">
      <c r="A172" s="30"/>
      <c r="B172" s="31"/>
      <c r="C172" s="221" t="s">
        <v>271</v>
      </c>
      <c r="D172" s="221" t="s">
        <v>295</v>
      </c>
      <c r="E172" s="222" t="s">
        <v>537</v>
      </c>
      <c r="F172" s="223" t="s">
        <v>538</v>
      </c>
      <c r="G172" s="224" t="s">
        <v>421</v>
      </c>
      <c r="H172" s="225">
        <v>10.8</v>
      </c>
      <c r="I172" s="226">
        <v>219</v>
      </c>
      <c r="J172" s="226">
        <f>ROUND(I172*H172,2)</f>
        <v>2365.1999999999998</v>
      </c>
      <c r="K172" s="223" t="s">
        <v>219</v>
      </c>
      <c r="L172" s="227"/>
      <c r="M172" s="228" t="s">
        <v>1</v>
      </c>
      <c r="N172" s="229" t="s">
        <v>40</v>
      </c>
      <c r="O172" s="181">
        <v>0</v>
      </c>
      <c r="P172" s="181">
        <f>O172*H172</f>
        <v>0</v>
      </c>
      <c r="Q172" s="181">
        <v>1</v>
      </c>
      <c r="R172" s="181">
        <f>Q172*H172</f>
        <v>10.8</v>
      </c>
      <c r="S172" s="181">
        <v>0</v>
      </c>
      <c r="T172" s="18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3" t="s">
        <v>166</v>
      </c>
      <c r="AT172" s="183" t="s">
        <v>295</v>
      </c>
      <c r="AU172" s="183" t="s">
        <v>85</v>
      </c>
      <c r="AY172" s="16" t="s">
        <v>135</v>
      </c>
      <c r="BE172" s="184">
        <f>IF(N172="základní",J172,0)</f>
        <v>2365.1999999999998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6" t="s">
        <v>83</v>
      </c>
      <c r="BK172" s="184">
        <f>ROUND(I172*H172,2)</f>
        <v>2365.1999999999998</v>
      </c>
      <c r="BL172" s="16" t="s">
        <v>151</v>
      </c>
      <c r="BM172" s="183" t="s">
        <v>539</v>
      </c>
    </row>
    <row r="173" spans="1:65" s="2" customFormat="1" ht="29.25">
      <c r="A173" s="30"/>
      <c r="B173" s="31"/>
      <c r="C173" s="32"/>
      <c r="D173" s="185" t="s">
        <v>143</v>
      </c>
      <c r="E173" s="32"/>
      <c r="F173" s="186" t="s">
        <v>540</v>
      </c>
      <c r="G173" s="32"/>
      <c r="H173" s="32"/>
      <c r="I173" s="32"/>
      <c r="J173" s="32"/>
      <c r="K173" s="32"/>
      <c r="L173" s="35"/>
      <c r="M173" s="187"/>
      <c r="N173" s="188"/>
      <c r="O173" s="67"/>
      <c r="P173" s="67"/>
      <c r="Q173" s="67"/>
      <c r="R173" s="67"/>
      <c r="S173" s="67"/>
      <c r="T173" s="68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6" t="s">
        <v>143</v>
      </c>
      <c r="AU173" s="16" t="s">
        <v>85</v>
      </c>
    </row>
    <row r="174" spans="1:65" s="13" customFormat="1" ht="11.25">
      <c r="B174" s="201"/>
      <c r="C174" s="202"/>
      <c r="D174" s="185" t="s">
        <v>192</v>
      </c>
      <c r="E174" s="203" t="s">
        <v>1</v>
      </c>
      <c r="F174" s="204" t="s">
        <v>960</v>
      </c>
      <c r="G174" s="202"/>
      <c r="H174" s="205">
        <v>10.8</v>
      </c>
      <c r="I174" s="202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85</v>
      </c>
      <c r="AV174" s="13" t="s">
        <v>85</v>
      </c>
      <c r="AW174" s="13" t="s">
        <v>32</v>
      </c>
      <c r="AX174" s="13" t="s">
        <v>83</v>
      </c>
      <c r="AY174" s="210" t="s">
        <v>135</v>
      </c>
    </row>
    <row r="175" spans="1:65" s="2" customFormat="1" ht="24.2" customHeight="1">
      <c r="A175" s="30"/>
      <c r="B175" s="31"/>
      <c r="C175" s="173" t="s">
        <v>277</v>
      </c>
      <c r="D175" s="173" t="s">
        <v>136</v>
      </c>
      <c r="E175" s="174" t="s">
        <v>262</v>
      </c>
      <c r="F175" s="175" t="s">
        <v>263</v>
      </c>
      <c r="G175" s="176" t="s">
        <v>218</v>
      </c>
      <c r="H175" s="177">
        <v>17.55</v>
      </c>
      <c r="I175" s="178">
        <v>143.58000000000001</v>
      </c>
      <c r="J175" s="178">
        <f>ROUND(I175*H175,2)</f>
        <v>2519.83</v>
      </c>
      <c r="K175" s="175" t="s">
        <v>140</v>
      </c>
      <c r="L175" s="35"/>
      <c r="M175" s="179" t="s">
        <v>1</v>
      </c>
      <c r="N175" s="180" t="s">
        <v>40</v>
      </c>
      <c r="O175" s="181">
        <v>0.32800000000000001</v>
      </c>
      <c r="P175" s="181">
        <f>O175*H175</f>
        <v>5.7564000000000002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3" t="s">
        <v>151</v>
      </c>
      <c r="AT175" s="183" t="s">
        <v>136</v>
      </c>
      <c r="AU175" s="183" t="s">
        <v>85</v>
      </c>
      <c r="AY175" s="16" t="s">
        <v>135</v>
      </c>
      <c r="BE175" s="184">
        <f>IF(N175="základní",J175,0)</f>
        <v>2519.83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83</v>
      </c>
      <c r="BK175" s="184">
        <f>ROUND(I175*H175,2)</f>
        <v>2519.83</v>
      </c>
      <c r="BL175" s="16" t="s">
        <v>151</v>
      </c>
      <c r="BM175" s="183" t="s">
        <v>542</v>
      </c>
    </row>
    <row r="176" spans="1:65" s="2" customFormat="1" ht="29.25">
      <c r="A176" s="30"/>
      <c r="B176" s="31"/>
      <c r="C176" s="32"/>
      <c r="D176" s="185" t="s">
        <v>143</v>
      </c>
      <c r="E176" s="32"/>
      <c r="F176" s="186" t="s">
        <v>265</v>
      </c>
      <c r="G176" s="32"/>
      <c r="H176" s="32"/>
      <c r="I176" s="32"/>
      <c r="J176" s="32"/>
      <c r="K176" s="32"/>
      <c r="L176" s="35"/>
      <c r="M176" s="187"/>
      <c r="N176" s="188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6" t="s">
        <v>143</v>
      </c>
      <c r="AU176" s="16" t="s">
        <v>85</v>
      </c>
    </row>
    <row r="177" spans="1:65" s="13" customFormat="1" ht="11.25">
      <c r="B177" s="201"/>
      <c r="C177" s="202"/>
      <c r="D177" s="185" t="s">
        <v>192</v>
      </c>
      <c r="E177" s="203" t="s">
        <v>1</v>
      </c>
      <c r="F177" s="204" t="s">
        <v>961</v>
      </c>
      <c r="G177" s="202"/>
      <c r="H177" s="205">
        <v>17.55</v>
      </c>
      <c r="I177" s="202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85</v>
      </c>
      <c r="AV177" s="13" t="s">
        <v>85</v>
      </c>
      <c r="AW177" s="13" t="s">
        <v>32</v>
      </c>
      <c r="AX177" s="13" t="s">
        <v>83</v>
      </c>
      <c r="AY177" s="210" t="s">
        <v>135</v>
      </c>
    </row>
    <row r="178" spans="1:65" s="2" customFormat="1" ht="37.9" customHeight="1">
      <c r="A178" s="30"/>
      <c r="B178" s="31"/>
      <c r="C178" s="173" t="s">
        <v>283</v>
      </c>
      <c r="D178" s="173" t="s">
        <v>136</v>
      </c>
      <c r="E178" s="174" t="s">
        <v>272</v>
      </c>
      <c r="F178" s="175" t="s">
        <v>273</v>
      </c>
      <c r="G178" s="176" t="s">
        <v>189</v>
      </c>
      <c r="H178" s="177">
        <v>15</v>
      </c>
      <c r="I178" s="178">
        <v>30.58</v>
      </c>
      <c r="J178" s="178">
        <f>ROUND(I178*H178,2)</f>
        <v>458.7</v>
      </c>
      <c r="K178" s="175" t="s">
        <v>140</v>
      </c>
      <c r="L178" s="35"/>
      <c r="M178" s="179" t="s">
        <v>1</v>
      </c>
      <c r="N178" s="180" t="s">
        <v>40</v>
      </c>
      <c r="O178" s="181">
        <v>0.09</v>
      </c>
      <c r="P178" s="181">
        <f>O178*H178</f>
        <v>1.3499999999999999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3" t="s">
        <v>151</v>
      </c>
      <c r="AT178" s="183" t="s">
        <v>136</v>
      </c>
      <c r="AU178" s="183" t="s">
        <v>85</v>
      </c>
      <c r="AY178" s="16" t="s">
        <v>135</v>
      </c>
      <c r="BE178" s="184">
        <f>IF(N178="základní",J178,0)</f>
        <v>458.7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83</v>
      </c>
      <c r="BK178" s="184">
        <f>ROUND(I178*H178,2)</f>
        <v>458.7</v>
      </c>
      <c r="BL178" s="16" t="s">
        <v>151</v>
      </c>
      <c r="BM178" s="183" t="s">
        <v>548</v>
      </c>
    </row>
    <row r="179" spans="1:65" s="2" customFormat="1" ht="29.25">
      <c r="A179" s="30"/>
      <c r="B179" s="31"/>
      <c r="C179" s="32"/>
      <c r="D179" s="185" t="s">
        <v>143</v>
      </c>
      <c r="E179" s="32"/>
      <c r="F179" s="186" t="s">
        <v>275</v>
      </c>
      <c r="G179" s="32"/>
      <c r="H179" s="32"/>
      <c r="I179" s="32"/>
      <c r="J179" s="32"/>
      <c r="K179" s="32"/>
      <c r="L179" s="35"/>
      <c r="M179" s="187"/>
      <c r="N179" s="188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6" t="s">
        <v>143</v>
      </c>
      <c r="AU179" s="16" t="s">
        <v>85</v>
      </c>
    </row>
    <row r="180" spans="1:65" s="13" customFormat="1" ht="11.25">
      <c r="B180" s="201"/>
      <c r="C180" s="202"/>
      <c r="D180" s="185" t="s">
        <v>192</v>
      </c>
      <c r="E180" s="203" t="s">
        <v>1</v>
      </c>
      <c r="F180" s="204" t="s">
        <v>962</v>
      </c>
      <c r="G180" s="202"/>
      <c r="H180" s="205">
        <v>15</v>
      </c>
      <c r="I180" s="202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85</v>
      </c>
      <c r="AV180" s="13" t="s">
        <v>85</v>
      </c>
      <c r="AW180" s="13" t="s">
        <v>32</v>
      </c>
      <c r="AX180" s="13" t="s">
        <v>83</v>
      </c>
      <c r="AY180" s="210" t="s">
        <v>135</v>
      </c>
    </row>
    <row r="181" spans="1:65" s="2" customFormat="1" ht="24.2" customHeight="1">
      <c r="A181" s="30"/>
      <c r="B181" s="31"/>
      <c r="C181" s="173" t="s">
        <v>289</v>
      </c>
      <c r="D181" s="173" t="s">
        <v>136</v>
      </c>
      <c r="E181" s="174" t="s">
        <v>549</v>
      </c>
      <c r="F181" s="175" t="s">
        <v>550</v>
      </c>
      <c r="G181" s="176" t="s">
        <v>189</v>
      </c>
      <c r="H181" s="177">
        <v>15</v>
      </c>
      <c r="I181" s="178">
        <v>74.8</v>
      </c>
      <c r="J181" s="178">
        <f>ROUND(I181*H181,2)</f>
        <v>1122</v>
      </c>
      <c r="K181" s="175" t="s">
        <v>253</v>
      </c>
      <c r="L181" s="35"/>
      <c r="M181" s="179" t="s">
        <v>1</v>
      </c>
      <c r="N181" s="180" t="s">
        <v>40</v>
      </c>
      <c r="O181" s="181">
        <v>0.13</v>
      </c>
      <c r="P181" s="181">
        <f>O181*H181</f>
        <v>1.9500000000000002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3" t="s">
        <v>151</v>
      </c>
      <c r="AT181" s="183" t="s">
        <v>136</v>
      </c>
      <c r="AU181" s="183" t="s">
        <v>85</v>
      </c>
      <c r="AY181" s="16" t="s">
        <v>135</v>
      </c>
      <c r="BE181" s="184">
        <f>IF(N181="základní",J181,0)</f>
        <v>1122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83</v>
      </c>
      <c r="BK181" s="184">
        <f>ROUND(I181*H181,2)</f>
        <v>1122</v>
      </c>
      <c r="BL181" s="16" t="s">
        <v>151</v>
      </c>
      <c r="BM181" s="183" t="s">
        <v>551</v>
      </c>
    </row>
    <row r="182" spans="1:65" s="2" customFormat="1" ht="19.5">
      <c r="A182" s="30"/>
      <c r="B182" s="31"/>
      <c r="C182" s="32"/>
      <c r="D182" s="185" t="s">
        <v>143</v>
      </c>
      <c r="E182" s="32"/>
      <c r="F182" s="186" t="s">
        <v>552</v>
      </c>
      <c r="G182" s="32"/>
      <c r="H182" s="32"/>
      <c r="I182" s="32"/>
      <c r="J182" s="32"/>
      <c r="K182" s="32"/>
      <c r="L182" s="35"/>
      <c r="M182" s="187"/>
      <c r="N182" s="188"/>
      <c r="O182" s="67"/>
      <c r="P182" s="67"/>
      <c r="Q182" s="67"/>
      <c r="R182" s="67"/>
      <c r="S182" s="67"/>
      <c r="T182" s="68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6" t="s">
        <v>143</v>
      </c>
      <c r="AU182" s="16" t="s">
        <v>85</v>
      </c>
    </row>
    <row r="183" spans="1:65" s="13" customFormat="1" ht="11.25">
      <c r="B183" s="201"/>
      <c r="C183" s="202"/>
      <c r="D183" s="185" t="s">
        <v>192</v>
      </c>
      <c r="E183" s="203" t="s">
        <v>1</v>
      </c>
      <c r="F183" s="204" t="s">
        <v>963</v>
      </c>
      <c r="G183" s="202"/>
      <c r="H183" s="205">
        <v>15</v>
      </c>
      <c r="I183" s="202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192</v>
      </c>
      <c r="AU183" s="210" t="s">
        <v>85</v>
      </c>
      <c r="AV183" s="13" t="s">
        <v>85</v>
      </c>
      <c r="AW183" s="13" t="s">
        <v>32</v>
      </c>
      <c r="AX183" s="13" t="s">
        <v>83</v>
      </c>
      <c r="AY183" s="210" t="s">
        <v>135</v>
      </c>
    </row>
    <row r="184" spans="1:65" s="2" customFormat="1" ht="24.2" customHeight="1">
      <c r="A184" s="30"/>
      <c r="B184" s="31"/>
      <c r="C184" s="173" t="s">
        <v>294</v>
      </c>
      <c r="D184" s="173" t="s">
        <v>136</v>
      </c>
      <c r="E184" s="174" t="s">
        <v>553</v>
      </c>
      <c r="F184" s="175" t="s">
        <v>554</v>
      </c>
      <c r="G184" s="176" t="s">
        <v>189</v>
      </c>
      <c r="H184" s="177">
        <v>15</v>
      </c>
      <c r="I184" s="178">
        <v>6.19</v>
      </c>
      <c r="J184" s="178">
        <f>ROUND(I184*H184,2)</f>
        <v>92.85</v>
      </c>
      <c r="K184" s="175" t="s">
        <v>140</v>
      </c>
      <c r="L184" s="35"/>
      <c r="M184" s="179" t="s">
        <v>1</v>
      </c>
      <c r="N184" s="180" t="s">
        <v>40</v>
      </c>
      <c r="O184" s="181">
        <v>7.0000000000000001E-3</v>
      </c>
      <c r="P184" s="181">
        <f>O184*H184</f>
        <v>0.105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3" t="s">
        <v>151</v>
      </c>
      <c r="AT184" s="183" t="s">
        <v>136</v>
      </c>
      <c r="AU184" s="183" t="s">
        <v>85</v>
      </c>
      <c r="AY184" s="16" t="s">
        <v>135</v>
      </c>
      <c r="BE184" s="184">
        <f>IF(N184="základní",J184,0)</f>
        <v>92.85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6" t="s">
        <v>83</v>
      </c>
      <c r="BK184" s="184">
        <f>ROUND(I184*H184,2)</f>
        <v>92.85</v>
      </c>
      <c r="BL184" s="16" t="s">
        <v>151</v>
      </c>
      <c r="BM184" s="183" t="s">
        <v>555</v>
      </c>
    </row>
    <row r="185" spans="1:65" s="2" customFormat="1" ht="19.5">
      <c r="A185" s="30"/>
      <c r="B185" s="31"/>
      <c r="C185" s="32"/>
      <c r="D185" s="185" t="s">
        <v>143</v>
      </c>
      <c r="E185" s="32"/>
      <c r="F185" s="186" t="s">
        <v>556</v>
      </c>
      <c r="G185" s="32"/>
      <c r="H185" s="32"/>
      <c r="I185" s="32"/>
      <c r="J185" s="32"/>
      <c r="K185" s="32"/>
      <c r="L185" s="35"/>
      <c r="M185" s="187"/>
      <c r="N185" s="188"/>
      <c r="O185" s="67"/>
      <c r="P185" s="67"/>
      <c r="Q185" s="67"/>
      <c r="R185" s="67"/>
      <c r="S185" s="67"/>
      <c r="T185" s="68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6" t="s">
        <v>143</v>
      </c>
      <c r="AU185" s="16" t="s">
        <v>85</v>
      </c>
    </row>
    <row r="186" spans="1:65" s="13" customFormat="1" ht="11.25">
      <c r="B186" s="201"/>
      <c r="C186" s="202"/>
      <c r="D186" s="185" t="s">
        <v>192</v>
      </c>
      <c r="E186" s="203" t="s">
        <v>1</v>
      </c>
      <c r="F186" s="204" t="s">
        <v>963</v>
      </c>
      <c r="G186" s="202"/>
      <c r="H186" s="205">
        <v>15</v>
      </c>
      <c r="I186" s="202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85</v>
      </c>
      <c r="AV186" s="13" t="s">
        <v>85</v>
      </c>
      <c r="AW186" s="13" t="s">
        <v>32</v>
      </c>
      <c r="AX186" s="13" t="s">
        <v>83</v>
      </c>
      <c r="AY186" s="210" t="s">
        <v>135</v>
      </c>
    </row>
    <row r="187" spans="1:65" s="2" customFormat="1" ht="16.5" customHeight="1">
      <c r="A187" s="30"/>
      <c r="B187" s="31"/>
      <c r="C187" s="221" t="s">
        <v>7</v>
      </c>
      <c r="D187" s="221" t="s">
        <v>295</v>
      </c>
      <c r="E187" s="222" t="s">
        <v>557</v>
      </c>
      <c r="F187" s="223" t="s">
        <v>558</v>
      </c>
      <c r="G187" s="224" t="s">
        <v>298</v>
      </c>
      <c r="H187" s="225">
        <v>0.5</v>
      </c>
      <c r="I187" s="226">
        <v>99.9</v>
      </c>
      <c r="J187" s="226">
        <f>ROUND(I187*H187,2)</f>
        <v>49.95</v>
      </c>
      <c r="K187" s="223" t="s">
        <v>219</v>
      </c>
      <c r="L187" s="227"/>
      <c r="M187" s="228" t="s">
        <v>1</v>
      </c>
      <c r="N187" s="229" t="s">
        <v>40</v>
      </c>
      <c r="O187" s="181">
        <v>0</v>
      </c>
      <c r="P187" s="181">
        <f>O187*H187</f>
        <v>0</v>
      </c>
      <c r="Q187" s="181">
        <v>1E-3</v>
      </c>
      <c r="R187" s="181">
        <f>Q187*H187</f>
        <v>5.0000000000000001E-4</v>
      </c>
      <c r="S187" s="181">
        <v>0</v>
      </c>
      <c r="T187" s="182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3" t="s">
        <v>166</v>
      </c>
      <c r="AT187" s="183" t="s">
        <v>295</v>
      </c>
      <c r="AU187" s="183" t="s">
        <v>85</v>
      </c>
      <c r="AY187" s="16" t="s">
        <v>135</v>
      </c>
      <c r="BE187" s="184">
        <f>IF(N187="základní",J187,0)</f>
        <v>49.95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83</v>
      </c>
      <c r="BK187" s="184">
        <f>ROUND(I187*H187,2)</f>
        <v>49.95</v>
      </c>
      <c r="BL187" s="16" t="s">
        <v>151</v>
      </c>
      <c r="BM187" s="183" t="s">
        <v>559</v>
      </c>
    </row>
    <row r="188" spans="1:65" s="2" customFormat="1" ht="11.25">
      <c r="A188" s="30"/>
      <c r="B188" s="31"/>
      <c r="C188" s="32"/>
      <c r="D188" s="185" t="s">
        <v>143</v>
      </c>
      <c r="E188" s="32"/>
      <c r="F188" s="186" t="s">
        <v>560</v>
      </c>
      <c r="G188" s="32"/>
      <c r="H188" s="32"/>
      <c r="I188" s="32"/>
      <c r="J188" s="32"/>
      <c r="K188" s="32"/>
      <c r="L188" s="35"/>
      <c r="M188" s="187"/>
      <c r="N188" s="188"/>
      <c r="O188" s="67"/>
      <c r="P188" s="67"/>
      <c r="Q188" s="67"/>
      <c r="R188" s="67"/>
      <c r="S188" s="67"/>
      <c r="T188" s="68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6" t="s">
        <v>143</v>
      </c>
      <c r="AU188" s="16" t="s">
        <v>85</v>
      </c>
    </row>
    <row r="189" spans="1:65" s="13" customFormat="1" ht="11.25">
      <c r="B189" s="201"/>
      <c r="C189" s="202"/>
      <c r="D189" s="185" t="s">
        <v>192</v>
      </c>
      <c r="E189" s="203" t="s">
        <v>1</v>
      </c>
      <c r="F189" s="204" t="s">
        <v>845</v>
      </c>
      <c r="G189" s="202"/>
      <c r="H189" s="205">
        <v>0.5</v>
      </c>
      <c r="I189" s="202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192</v>
      </c>
      <c r="AU189" s="210" t="s">
        <v>85</v>
      </c>
      <c r="AV189" s="13" t="s">
        <v>85</v>
      </c>
      <c r="AW189" s="13" t="s">
        <v>32</v>
      </c>
      <c r="AX189" s="13" t="s">
        <v>83</v>
      </c>
      <c r="AY189" s="210" t="s">
        <v>135</v>
      </c>
    </row>
    <row r="190" spans="1:65" s="11" customFormat="1" ht="22.9" customHeight="1">
      <c r="B190" s="160"/>
      <c r="C190" s="161"/>
      <c r="D190" s="162" t="s">
        <v>74</v>
      </c>
      <c r="E190" s="199" t="s">
        <v>151</v>
      </c>
      <c r="F190" s="199" t="s">
        <v>561</v>
      </c>
      <c r="G190" s="161"/>
      <c r="H190" s="161"/>
      <c r="I190" s="161"/>
      <c r="J190" s="200">
        <f>BK190</f>
        <v>1752.54</v>
      </c>
      <c r="K190" s="161"/>
      <c r="L190" s="165"/>
      <c r="M190" s="166"/>
      <c r="N190" s="167"/>
      <c r="O190" s="167"/>
      <c r="P190" s="168">
        <f>SUM(P191:P193)</f>
        <v>2.2882500000000001</v>
      </c>
      <c r="Q190" s="167"/>
      <c r="R190" s="168">
        <f>SUM(R191:R193)</f>
        <v>2.5525395000000004</v>
      </c>
      <c r="S190" s="167"/>
      <c r="T190" s="169">
        <f>SUM(T191:T193)</f>
        <v>0</v>
      </c>
      <c r="AR190" s="170" t="s">
        <v>83</v>
      </c>
      <c r="AT190" s="171" t="s">
        <v>74</v>
      </c>
      <c r="AU190" s="171" t="s">
        <v>83</v>
      </c>
      <c r="AY190" s="170" t="s">
        <v>135</v>
      </c>
      <c r="BK190" s="172">
        <f>SUM(BK191:BK193)</f>
        <v>1752.54</v>
      </c>
    </row>
    <row r="191" spans="1:65" s="2" customFormat="1" ht="24.2" customHeight="1">
      <c r="A191" s="30"/>
      <c r="B191" s="31"/>
      <c r="C191" s="173" t="s">
        <v>307</v>
      </c>
      <c r="D191" s="173" t="s">
        <v>136</v>
      </c>
      <c r="E191" s="174" t="s">
        <v>562</v>
      </c>
      <c r="F191" s="175" t="s">
        <v>563</v>
      </c>
      <c r="G191" s="176" t="s">
        <v>218</v>
      </c>
      <c r="H191" s="177">
        <v>1.35</v>
      </c>
      <c r="I191" s="178">
        <v>1298.18</v>
      </c>
      <c r="J191" s="178">
        <f>ROUND(I191*H191,2)</f>
        <v>1752.54</v>
      </c>
      <c r="K191" s="175" t="s">
        <v>140</v>
      </c>
      <c r="L191" s="35"/>
      <c r="M191" s="179" t="s">
        <v>1</v>
      </c>
      <c r="N191" s="180" t="s">
        <v>40</v>
      </c>
      <c r="O191" s="181">
        <v>1.6950000000000001</v>
      </c>
      <c r="P191" s="181">
        <f>O191*H191</f>
        <v>2.2882500000000001</v>
      </c>
      <c r="Q191" s="181">
        <v>1.8907700000000001</v>
      </c>
      <c r="R191" s="181">
        <f>Q191*H191</f>
        <v>2.5525395000000004</v>
      </c>
      <c r="S191" s="181">
        <v>0</v>
      </c>
      <c r="T191" s="18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3" t="s">
        <v>151</v>
      </c>
      <c r="AT191" s="183" t="s">
        <v>136</v>
      </c>
      <c r="AU191" s="183" t="s">
        <v>85</v>
      </c>
      <c r="AY191" s="16" t="s">
        <v>135</v>
      </c>
      <c r="BE191" s="184">
        <f>IF(N191="základní",J191,0)</f>
        <v>1752.54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83</v>
      </c>
      <c r="BK191" s="184">
        <f>ROUND(I191*H191,2)</f>
        <v>1752.54</v>
      </c>
      <c r="BL191" s="16" t="s">
        <v>151</v>
      </c>
      <c r="BM191" s="183" t="s">
        <v>564</v>
      </c>
    </row>
    <row r="192" spans="1:65" s="2" customFormat="1" ht="19.5">
      <c r="A192" s="30"/>
      <c r="B192" s="31"/>
      <c r="C192" s="32"/>
      <c r="D192" s="185" t="s">
        <v>143</v>
      </c>
      <c r="E192" s="32"/>
      <c r="F192" s="186" t="s">
        <v>565</v>
      </c>
      <c r="G192" s="32"/>
      <c r="H192" s="32"/>
      <c r="I192" s="32"/>
      <c r="J192" s="32"/>
      <c r="K192" s="32"/>
      <c r="L192" s="35"/>
      <c r="M192" s="187"/>
      <c r="N192" s="188"/>
      <c r="O192" s="67"/>
      <c r="P192" s="67"/>
      <c r="Q192" s="67"/>
      <c r="R192" s="67"/>
      <c r="S192" s="67"/>
      <c r="T192" s="68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6" t="s">
        <v>143</v>
      </c>
      <c r="AU192" s="16" t="s">
        <v>85</v>
      </c>
    </row>
    <row r="193" spans="1:65" s="13" customFormat="1" ht="11.25">
      <c r="B193" s="201"/>
      <c r="C193" s="202"/>
      <c r="D193" s="185" t="s">
        <v>192</v>
      </c>
      <c r="E193" s="203" t="s">
        <v>1</v>
      </c>
      <c r="F193" s="204" t="s">
        <v>964</v>
      </c>
      <c r="G193" s="202"/>
      <c r="H193" s="205">
        <v>1.35</v>
      </c>
      <c r="I193" s="202"/>
      <c r="J193" s="202"/>
      <c r="K193" s="202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85</v>
      </c>
      <c r="AV193" s="13" t="s">
        <v>85</v>
      </c>
      <c r="AW193" s="13" t="s">
        <v>32</v>
      </c>
      <c r="AX193" s="13" t="s">
        <v>83</v>
      </c>
      <c r="AY193" s="210" t="s">
        <v>135</v>
      </c>
    </row>
    <row r="194" spans="1:65" s="11" customFormat="1" ht="22.9" customHeight="1">
      <c r="B194" s="160"/>
      <c r="C194" s="161"/>
      <c r="D194" s="162" t="s">
        <v>74</v>
      </c>
      <c r="E194" s="199" t="s">
        <v>134</v>
      </c>
      <c r="F194" s="199" t="s">
        <v>302</v>
      </c>
      <c r="G194" s="161"/>
      <c r="H194" s="161"/>
      <c r="I194" s="161"/>
      <c r="J194" s="200">
        <f>BK194</f>
        <v>8874.2999999999993</v>
      </c>
      <c r="K194" s="161"/>
      <c r="L194" s="165"/>
      <c r="M194" s="166"/>
      <c r="N194" s="167"/>
      <c r="O194" s="167"/>
      <c r="P194" s="168">
        <f>SUM(P195:P197)</f>
        <v>19.440000000000001</v>
      </c>
      <c r="Q194" s="167"/>
      <c r="R194" s="168">
        <f>SUM(R195:R197)</f>
        <v>3.0300000000000002</v>
      </c>
      <c r="S194" s="167"/>
      <c r="T194" s="169">
        <f>SUM(T195:T197)</f>
        <v>0</v>
      </c>
      <c r="AR194" s="170" t="s">
        <v>83</v>
      </c>
      <c r="AT194" s="171" t="s">
        <v>74</v>
      </c>
      <c r="AU194" s="171" t="s">
        <v>83</v>
      </c>
      <c r="AY194" s="170" t="s">
        <v>135</v>
      </c>
      <c r="BK194" s="172">
        <f>SUM(BK195:BK197)</f>
        <v>8874.2999999999993</v>
      </c>
    </row>
    <row r="195" spans="1:65" s="2" customFormat="1" ht="33" customHeight="1">
      <c r="A195" s="30"/>
      <c r="B195" s="31"/>
      <c r="C195" s="173" t="s">
        <v>313</v>
      </c>
      <c r="D195" s="173" t="s">
        <v>136</v>
      </c>
      <c r="E195" s="174" t="s">
        <v>927</v>
      </c>
      <c r="F195" s="175" t="s">
        <v>928</v>
      </c>
      <c r="G195" s="176" t="s">
        <v>189</v>
      </c>
      <c r="H195" s="177">
        <v>30</v>
      </c>
      <c r="I195" s="178">
        <v>295.81</v>
      </c>
      <c r="J195" s="178">
        <f>ROUND(I195*H195,2)</f>
        <v>8874.2999999999993</v>
      </c>
      <c r="K195" s="175" t="s">
        <v>140</v>
      </c>
      <c r="L195" s="35"/>
      <c r="M195" s="179" t="s">
        <v>1</v>
      </c>
      <c r="N195" s="180" t="s">
        <v>40</v>
      </c>
      <c r="O195" s="181">
        <v>0.64800000000000002</v>
      </c>
      <c r="P195" s="181">
        <f>O195*H195</f>
        <v>19.440000000000001</v>
      </c>
      <c r="Q195" s="181">
        <v>0.10100000000000001</v>
      </c>
      <c r="R195" s="181">
        <f>Q195*H195</f>
        <v>3.0300000000000002</v>
      </c>
      <c r="S195" s="181">
        <v>0</v>
      </c>
      <c r="T195" s="18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3" t="s">
        <v>151</v>
      </c>
      <c r="AT195" s="183" t="s">
        <v>136</v>
      </c>
      <c r="AU195" s="183" t="s">
        <v>85</v>
      </c>
      <c r="AY195" s="16" t="s">
        <v>135</v>
      </c>
      <c r="BE195" s="184">
        <f>IF(N195="základní",J195,0)</f>
        <v>8874.2999999999993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83</v>
      </c>
      <c r="BK195" s="184">
        <f>ROUND(I195*H195,2)</f>
        <v>8874.2999999999993</v>
      </c>
      <c r="BL195" s="16" t="s">
        <v>151</v>
      </c>
      <c r="BM195" s="183" t="s">
        <v>965</v>
      </c>
    </row>
    <row r="196" spans="1:65" s="2" customFormat="1" ht="48.75">
      <c r="A196" s="30"/>
      <c r="B196" s="31"/>
      <c r="C196" s="32"/>
      <c r="D196" s="185" t="s">
        <v>143</v>
      </c>
      <c r="E196" s="32"/>
      <c r="F196" s="186" t="s">
        <v>930</v>
      </c>
      <c r="G196" s="32"/>
      <c r="H196" s="32"/>
      <c r="I196" s="32"/>
      <c r="J196" s="32"/>
      <c r="K196" s="32"/>
      <c r="L196" s="35"/>
      <c r="M196" s="187"/>
      <c r="N196" s="188"/>
      <c r="O196" s="67"/>
      <c r="P196" s="67"/>
      <c r="Q196" s="67"/>
      <c r="R196" s="67"/>
      <c r="S196" s="67"/>
      <c r="T196" s="68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6" t="s">
        <v>143</v>
      </c>
      <c r="AU196" s="16" t="s">
        <v>85</v>
      </c>
    </row>
    <row r="197" spans="1:65" s="13" customFormat="1" ht="11.25">
      <c r="B197" s="201"/>
      <c r="C197" s="202"/>
      <c r="D197" s="185" t="s">
        <v>192</v>
      </c>
      <c r="E197" s="203" t="s">
        <v>1</v>
      </c>
      <c r="F197" s="204" t="s">
        <v>966</v>
      </c>
      <c r="G197" s="202"/>
      <c r="H197" s="205">
        <v>30</v>
      </c>
      <c r="I197" s="202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192</v>
      </c>
      <c r="AU197" s="210" t="s">
        <v>85</v>
      </c>
      <c r="AV197" s="13" t="s">
        <v>85</v>
      </c>
      <c r="AW197" s="13" t="s">
        <v>32</v>
      </c>
      <c r="AX197" s="13" t="s">
        <v>83</v>
      </c>
      <c r="AY197" s="210" t="s">
        <v>135</v>
      </c>
    </row>
    <row r="198" spans="1:65" s="11" customFormat="1" ht="22.9" customHeight="1">
      <c r="B198" s="160"/>
      <c r="C198" s="161"/>
      <c r="D198" s="162" t="s">
        <v>74</v>
      </c>
      <c r="E198" s="199" t="s">
        <v>166</v>
      </c>
      <c r="F198" s="199" t="s">
        <v>345</v>
      </c>
      <c r="G198" s="161"/>
      <c r="H198" s="161"/>
      <c r="I198" s="161"/>
      <c r="J198" s="200">
        <f>BK198</f>
        <v>41243.479999999996</v>
      </c>
      <c r="K198" s="161"/>
      <c r="L198" s="165"/>
      <c r="M198" s="166"/>
      <c r="N198" s="167"/>
      <c r="O198" s="167"/>
      <c r="P198" s="168">
        <f>SUM(P199:P240)</f>
        <v>35.36</v>
      </c>
      <c r="Q198" s="167"/>
      <c r="R198" s="168">
        <f>SUM(R199:R240)</f>
        <v>8.3465919999999999E-2</v>
      </c>
      <c r="S198" s="167"/>
      <c r="T198" s="169">
        <f>SUM(T199:T240)</f>
        <v>0.47710000000000002</v>
      </c>
      <c r="AR198" s="170" t="s">
        <v>83</v>
      </c>
      <c r="AT198" s="171" t="s">
        <v>74</v>
      </c>
      <c r="AU198" s="171" t="s">
        <v>83</v>
      </c>
      <c r="AY198" s="170" t="s">
        <v>135</v>
      </c>
      <c r="BK198" s="172">
        <f>SUM(BK199:BK240)</f>
        <v>41243.479999999996</v>
      </c>
    </row>
    <row r="199" spans="1:65" s="2" customFormat="1" ht="16.5" customHeight="1">
      <c r="A199" s="30"/>
      <c r="B199" s="31"/>
      <c r="C199" s="173" t="s">
        <v>319</v>
      </c>
      <c r="D199" s="173" t="s">
        <v>136</v>
      </c>
      <c r="E199" s="174" t="s">
        <v>567</v>
      </c>
      <c r="F199" s="175" t="s">
        <v>568</v>
      </c>
      <c r="G199" s="176" t="s">
        <v>198</v>
      </c>
      <c r="H199" s="177">
        <v>15</v>
      </c>
      <c r="I199" s="178">
        <v>174</v>
      </c>
      <c r="J199" s="178">
        <f>ROUND(I199*H199,2)</f>
        <v>2610</v>
      </c>
      <c r="K199" s="175" t="s">
        <v>140</v>
      </c>
      <c r="L199" s="35"/>
      <c r="M199" s="179" t="s">
        <v>1</v>
      </c>
      <c r="N199" s="180" t="s">
        <v>40</v>
      </c>
      <c r="O199" s="181">
        <v>0.41299999999999998</v>
      </c>
      <c r="P199" s="181">
        <f>O199*H199</f>
        <v>6.1949999999999994</v>
      </c>
      <c r="Q199" s="181">
        <v>0</v>
      </c>
      <c r="R199" s="181">
        <f>Q199*H199</f>
        <v>0</v>
      </c>
      <c r="S199" s="181">
        <v>1.4919999999999999E-2</v>
      </c>
      <c r="T199" s="182">
        <f>S199*H199</f>
        <v>0.2238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3" t="s">
        <v>271</v>
      </c>
      <c r="AT199" s="183" t="s">
        <v>136</v>
      </c>
      <c r="AU199" s="183" t="s">
        <v>85</v>
      </c>
      <c r="AY199" s="16" t="s">
        <v>135</v>
      </c>
      <c r="BE199" s="184">
        <f>IF(N199="základní",J199,0)</f>
        <v>2610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6" t="s">
        <v>83</v>
      </c>
      <c r="BK199" s="184">
        <f>ROUND(I199*H199,2)</f>
        <v>2610</v>
      </c>
      <c r="BL199" s="16" t="s">
        <v>271</v>
      </c>
      <c r="BM199" s="183" t="s">
        <v>569</v>
      </c>
    </row>
    <row r="200" spans="1:65" s="2" customFormat="1" ht="19.5">
      <c r="A200" s="30"/>
      <c r="B200" s="31"/>
      <c r="C200" s="32"/>
      <c r="D200" s="185" t="s">
        <v>143</v>
      </c>
      <c r="E200" s="32"/>
      <c r="F200" s="186" t="s">
        <v>570</v>
      </c>
      <c r="G200" s="32"/>
      <c r="H200" s="32"/>
      <c r="I200" s="32"/>
      <c r="J200" s="32"/>
      <c r="K200" s="32"/>
      <c r="L200" s="35"/>
      <c r="M200" s="187"/>
      <c r="N200" s="188"/>
      <c r="O200" s="67"/>
      <c r="P200" s="67"/>
      <c r="Q200" s="67"/>
      <c r="R200" s="67"/>
      <c r="S200" s="67"/>
      <c r="T200" s="68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6" t="s">
        <v>143</v>
      </c>
      <c r="AU200" s="16" t="s">
        <v>85</v>
      </c>
    </row>
    <row r="201" spans="1:65" s="13" customFormat="1" ht="11.25">
      <c r="B201" s="201"/>
      <c r="C201" s="202"/>
      <c r="D201" s="185" t="s">
        <v>192</v>
      </c>
      <c r="E201" s="203" t="s">
        <v>1</v>
      </c>
      <c r="F201" s="204" t="s">
        <v>967</v>
      </c>
      <c r="G201" s="202"/>
      <c r="H201" s="205">
        <v>15</v>
      </c>
      <c r="I201" s="202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192</v>
      </c>
      <c r="AU201" s="210" t="s">
        <v>85</v>
      </c>
      <c r="AV201" s="13" t="s">
        <v>85</v>
      </c>
      <c r="AW201" s="13" t="s">
        <v>32</v>
      </c>
      <c r="AX201" s="13" t="s">
        <v>83</v>
      </c>
      <c r="AY201" s="210" t="s">
        <v>135</v>
      </c>
    </row>
    <row r="202" spans="1:65" s="2" customFormat="1" ht="24.2" customHeight="1">
      <c r="A202" s="30"/>
      <c r="B202" s="31"/>
      <c r="C202" s="173" t="s">
        <v>324</v>
      </c>
      <c r="D202" s="173" t="s">
        <v>136</v>
      </c>
      <c r="E202" s="174" t="s">
        <v>572</v>
      </c>
      <c r="F202" s="175" t="s">
        <v>573</v>
      </c>
      <c r="G202" s="176" t="s">
        <v>349</v>
      </c>
      <c r="H202" s="177">
        <v>5</v>
      </c>
      <c r="I202" s="178">
        <v>332.09</v>
      </c>
      <c r="J202" s="178">
        <f>ROUND(I202*H202,2)</f>
        <v>1660.45</v>
      </c>
      <c r="K202" s="175" t="s">
        <v>140</v>
      </c>
      <c r="L202" s="35"/>
      <c r="M202" s="179" t="s">
        <v>1</v>
      </c>
      <c r="N202" s="180" t="s">
        <v>40</v>
      </c>
      <c r="O202" s="181">
        <v>0.70699999999999996</v>
      </c>
      <c r="P202" s="181">
        <f>O202*H202</f>
        <v>3.5349999999999997</v>
      </c>
      <c r="Q202" s="181">
        <v>1.6739999999999999E-5</v>
      </c>
      <c r="R202" s="181">
        <f>Q202*H202</f>
        <v>8.3700000000000002E-5</v>
      </c>
      <c r="S202" s="181">
        <v>3.9E-2</v>
      </c>
      <c r="T202" s="182">
        <f>S202*H202</f>
        <v>0.19500000000000001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83" t="s">
        <v>151</v>
      </c>
      <c r="AT202" s="183" t="s">
        <v>136</v>
      </c>
      <c r="AU202" s="183" t="s">
        <v>85</v>
      </c>
      <c r="AY202" s="16" t="s">
        <v>135</v>
      </c>
      <c r="BE202" s="184">
        <f>IF(N202="základní",J202,0)</f>
        <v>1660.45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83</v>
      </c>
      <c r="BK202" s="184">
        <f>ROUND(I202*H202,2)</f>
        <v>1660.45</v>
      </c>
      <c r="BL202" s="16" t="s">
        <v>151</v>
      </c>
      <c r="BM202" s="183" t="s">
        <v>574</v>
      </c>
    </row>
    <row r="203" spans="1:65" s="2" customFormat="1" ht="19.5">
      <c r="A203" s="30"/>
      <c r="B203" s="31"/>
      <c r="C203" s="32"/>
      <c r="D203" s="185" t="s">
        <v>143</v>
      </c>
      <c r="E203" s="32"/>
      <c r="F203" s="186" t="s">
        <v>575</v>
      </c>
      <c r="G203" s="32"/>
      <c r="H203" s="32"/>
      <c r="I203" s="32"/>
      <c r="J203" s="32"/>
      <c r="K203" s="32"/>
      <c r="L203" s="35"/>
      <c r="M203" s="187"/>
      <c r="N203" s="188"/>
      <c r="O203" s="67"/>
      <c r="P203" s="67"/>
      <c r="Q203" s="67"/>
      <c r="R203" s="67"/>
      <c r="S203" s="67"/>
      <c r="T203" s="68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6" t="s">
        <v>143</v>
      </c>
      <c r="AU203" s="16" t="s">
        <v>85</v>
      </c>
    </row>
    <row r="204" spans="1:65" s="13" customFormat="1" ht="11.25">
      <c r="B204" s="201"/>
      <c r="C204" s="202"/>
      <c r="D204" s="185" t="s">
        <v>192</v>
      </c>
      <c r="E204" s="203" t="s">
        <v>1</v>
      </c>
      <c r="F204" s="204" t="s">
        <v>968</v>
      </c>
      <c r="G204" s="202"/>
      <c r="H204" s="205">
        <v>5</v>
      </c>
      <c r="I204" s="202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192</v>
      </c>
      <c r="AU204" s="210" t="s">
        <v>85</v>
      </c>
      <c r="AV204" s="13" t="s">
        <v>85</v>
      </c>
      <c r="AW204" s="13" t="s">
        <v>32</v>
      </c>
      <c r="AX204" s="13" t="s">
        <v>83</v>
      </c>
      <c r="AY204" s="210" t="s">
        <v>135</v>
      </c>
    </row>
    <row r="205" spans="1:65" s="2" customFormat="1" ht="21.75" customHeight="1">
      <c r="A205" s="30"/>
      <c r="B205" s="31"/>
      <c r="C205" s="173" t="s">
        <v>329</v>
      </c>
      <c r="D205" s="173" t="s">
        <v>136</v>
      </c>
      <c r="E205" s="174" t="s">
        <v>933</v>
      </c>
      <c r="F205" s="175" t="s">
        <v>934</v>
      </c>
      <c r="G205" s="176" t="s">
        <v>349</v>
      </c>
      <c r="H205" s="177">
        <v>5</v>
      </c>
      <c r="I205" s="178">
        <v>499.45</v>
      </c>
      <c r="J205" s="178">
        <f>ROUND(I205*H205,2)</f>
        <v>2497.25</v>
      </c>
      <c r="K205" s="175" t="s">
        <v>140</v>
      </c>
      <c r="L205" s="35"/>
      <c r="M205" s="179" t="s">
        <v>1</v>
      </c>
      <c r="N205" s="180" t="s">
        <v>40</v>
      </c>
      <c r="O205" s="181">
        <v>1.47</v>
      </c>
      <c r="P205" s="181">
        <f>O205*H205</f>
        <v>7.35</v>
      </c>
      <c r="Q205" s="181">
        <v>0</v>
      </c>
      <c r="R205" s="181">
        <f>Q205*H205</f>
        <v>0</v>
      </c>
      <c r="S205" s="181">
        <v>1.166E-2</v>
      </c>
      <c r="T205" s="182">
        <f>S205*H205</f>
        <v>5.8300000000000005E-2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83" t="s">
        <v>151</v>
      </c>
      <c r="AT205" s="183" t="s">
        <v>136</v>
      </c>
      <c r="AU205" s="183" t="s">
        <v>85</v>
      </c>
      <c r="AY205" s="16" t="s">
        <v>135</v>
      </c>
      <c r="BE205" s="184">
        <f>IF(N205="základní",J205,0)</f>
        <v>2497.25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83</v>
      </c>
      <c r="BK205" s="184">
        <f>ROUND(I205*H205,2)</f>
        <v>2497.25</v>
      </c>
      <c r="BL205" s="16" t="s">
        <v>151</v>
      </c>
      <c r="BM205" s="183" t="s">
        <v>935</v>
      </c>
    </row>
    <row r="206" spans="1:65" s="2" customFormat="1" ht="19.5">
      <c r="A206" s="30"/>
      <c r="B206" s="31"/>
      <c r="C206" s="32"/>
      <c r="D206" s="185" t="s">
        <v>143</v>
      </c>
      <c r="E206" s="32"/>
      <c r="F206" s="186" t="s">
        <v>936</v>
      </c>
      <c r="G206" s="32"/>
      <c r="H206" s="32"/>
      <c r="I206" s="32"/>
      <c r="J206" s="32"/>
      <c r="K206" s="32"/>
      <c r="L206" s="35"/>
      <c r="M206" s="187"/>
      <c r="N206" s="188"/>
      <c r="O206" s="67"/>
      <c r="P206" s="67"/>
      <c r="Q206" s="67"/>
      <c r="R206" s="67"/>
      <c r="S206" s="67"/>
      <c r="T206" s="68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6" t="s">
        <v>143</v>
      </c>
      <c r="AU206" s="16" t="s">
        <v>85</v>
      </c>
    </row>
    <row r="207" spans="1:65" s="13" customFormat="1" ht="11.25">
      <c r="B207" s="201"/>
      <c r="C207" s="202"/>
      <c r="D207" s="185" t="s">
        <v>192</v>
      </c>
      <c r="E207" s="203" t="s">
        <v>1</v>
      </c>
      <c r="F207" s="204" t="s">
        <v>134</v>
      </c>
      <c r="G207" s="202"/>
      <c r="H207" s="205">
        <v>5</v>
      </c>
      <c r="I207" s="202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192</v>
      </c>
      <c r="AU207" s="210" t="s">
        <v>85</v>
      </c>
      <c r="AV207" s="13" t="s">
        <v>85</v>
      </c>
      <c r="AW207" s="13" t="s">
        <v>32</v>
      </c>
      <c r="AX207" s="13" t="s">
        <v>83</v>
      </c>
      <c r="AY207" s="210" t="s">
        <v>135</v>
      </c>
    </row>
    <row r="208" spans="1:65" s="2" customFormat="1" ht="16.5" customHeight="1">
      <c r="A208" s="30"/>
      <c r="B208" s="31"/>
      <c r="C208" s="173" t="s">
        <v>334</v>
      </c>
      <c r="D208" s="173" t="s">
        <v>136</v>
      </c>
      <c r="E208" s="174" t="s">
        <v>937</v>
      </c>
      <c r="F208" s="175" t="s">
        <v>938</v>
      </c>
      <c r="G208" s="176" t="s">
        <v>198</v>
      </c>
      <c r="H208" s="177">
        <v>15</v>
      </c>
      <c r="I208" s="178">
        <v>19.23</v>
      </c>
      <c r="J208" s="178">
        <f>ROUND(I208*H208,2)</f>
        <v>288.45</v>
      </c>
      <c r="K208" s="175" t="s">
        <v>140</v>
      </c>
      <c r="L208" s="35"/>
      <c r="M208" s="179" t="s">
        <v>1</v>
      </c>
      <c r="N208" s="180" t="s">
        <v>40</v>
      </c>
      <c r="O208" s="181">
        <v>4.3999999999999997E-2</v>
      </c>
      <c r="P208" s="181">
        <f>O208*H208</f>
        <v>0.65999999999999992</v>
      </c>
      <c r="Q208" s="181">
        <v>0</v>
      </c>
      <c r="R208" s="181">
        <f>Q208*H208</f>
        <v>0</v>
      </c>
      <c r="S208" s="181">
        <v>0</v>
      </c>
      <c r="T208" s="182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3" t="s">
        <v>151</v>
      </c>
      <c r="AT208" s="183" t="s">
        <v>136</v>
      </c>
      <c r="AU208" s="183" t="s">
        <v>85</v>
      </c>
      <c r="AY208" s="16" t="s">
        <v>135</v>
      </c>
      <c r="BE208" s="184">
        <f>IF(N208="základní",J208,0)</f>
        <v>288.45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83</v>
      </c>
      <c r="BK208" s="184">
        <f>ROUND(I208*H208,2)</f>
        <v>288.45</v>
      </c>
      <c r="BL208" s="16" t="s">
        <v>151</v>
      </c>
      <c r="BM208" s="183" t="s">
        <v>939</v>
      </c>
    </row>
    <row r="209" spans="1:65" s="2" customFormat="1" ht="11.25">
      <c r="A209" s="30"/>
      <c r="B209" s="31"/>
      <c r="C209" s="32"/>
      <c r="D209" s="185" t="s">
        <v>143</v>
      </c>
      <c r="E209" s="32"/>
      <c r="F209" s="186" t="s">
        <v>940</v>
      </c>
      <c r="G209" s="32"/>
      <c r="H209" s="32"/>
      <c r="I209" s="32"/>
      <c r="J209" s="32"/>
      <c r="K209" s="32"/>
      <c r="L209" s="35"/>
      <c r="M209" s="187"/>
      <c r="N209" s="188"/>
      <c r="O209" s="67"/>
      <c r="P209" s="67"/>
      <c r="Q209" s="67"/>
      <c r="R209" s="67"/>
      <c r="S209" s="67"/>
      <c r="T209" s="68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6" t="s">
        <v>143</v>
      </c>
      <c r="AU209" s="16" t="s">
        <v>85</v>
      </c>
    </row>
    <row r="210" spans="1:65" s="13" customFormat="1" ht="11.25">
      <c r="B210" s="201"/>
      <c r="C210" s="202"/>
      <c r="D210" s="185" t="s">
        <v>192</v>
      </c>
      <c r="E210" s="203" t="s">
        <v>1</v>
      </c>
      <c r="F210" s="204" t="s">
        <v>969</v>
      </c>
      <c r="G210" s="202"/>
      <c r="H210" s="205">
        <v>15</v>
      </c>
      <c r="I210" s="202"/>
      <c r="J210" s="202"/>
      <c r="K210" s="202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192</v>
      </c>
      <c r="AU210" s="210" t="s">
        <v>85</v>
      </c>
      <c r="AV210" s="13" t="s">
        <v>85</v>
      </c>
      <c r="AW210" s="13" t="s">
        <v>32</v>
      </c>
      <c r="AX210" s="13" t="s">
        <v>83</v>
      </c>
      <c r="AY210" s="210" t="s">
        <v>135</v>
      </c>
    </row>
    <row r="211" spans="1:65" s="2" customFormat="1" ht="24.2" customHeight="1">
      <c r="A211" s="30"/>
      <c r="B211" s="31"/>
      <c r="C211" s="173" t="s">
        <v>340</v>
      </c>
      <c r="D211" s="173" t="s">
        <v>136</v>
      </c>
      <c r="E211" s="174" t="s">
        <v>941</v>
      </c>
      <c r="F211" s="175" t="s">
        <v>942</v>
      </c>
      <c r="G211" s="176" t="s">
        <v>198</v>
      </c>
      <c r="H211" s="177">
        <v>15</v>
      </c>
      <c r="I211" s="178">
        <v>27.35</v>
      </c>
      <c r="J211" s="178">
        <f>ROUND(I211*H211,2)</f>
        <v>410.25</v>
      </c>
      <c r="K211" s="175" t="s">
        <v>140</v>
      </c>
      <c r="L211" s="35"/>
      <c r="M211" s="179" t="s">
        <v>1</v>
      </c>
      <c r="N211" s="180" t="s">
        <v>40</v>
      </c>
      <c r="O211" s="181">
        <v>6.2E-2</v>
      </c>
      <c r="P211" s="181">
        <f>O211*H211</f>
        <v>0.92999999999999994</v>
      </c>
      <c r="Q211" s="181">
        <v>1.6999999999999999E-7</v>
      </c>
      <c r="R211" s="181">
        <f>Q211*H211</f>
        <v>2.5499999999999997E-6</v>
      </c>
      <c r="S211" s="181">
        <v>0</v>
      </c>
      <c r="T211" s="182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83" t="s">
        <v>151</v>
      </c>
      <c r="AT211" s="183" t="s">
        <v>136</v>
      </c>
      <c r="AU211" s="183" t="s">
        <v>85</v>
      </c>
      <c r="AY211" s="16" t="s">
        <v>135</v>
      </c>
      <c r="BE211" s="184">
        <f>IF(N211="základní",J211,0)</f>
        <v>410.25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83</v>
      </c>
      <c r="BK211" s="184">
        <f>ROUND(I211*H211,2)</f>
        <v>410.25</v>
      </c>
      <c r="BL211" s="16" t="s">
        <v>151</v>
      </c>
      <c r="BM211" s="183" t="s">
        <v>943</v>
      </c>
    </row>
    <row r="212" spans="1:65" s="2" customFormat="1" ht="11.25">
      <c r="A212" s="30"/>
      <c r="B212" s="31"/>
      <c r="C212" s="32"/>
      <c r="D212" s="185" t="s">
        <v>143</v>
      </c>
      <c r="E212" s="32"/>
      <c r="F212" s="186" t="s">
        <v>942</v>
      </c>
      <c r="G212" s="32"/>
      <c r="H212" s="32"/>
      <c r="I212" s="32"/>
      <c r="J212" s="32"/>
      <c r="K212" s="32"/>
      <c r="L212" s="35"/>
      <c r="M212" s="187"/>
      <c r="N212" s="188"/>
      <c r="O212" s="67"/>
      <c r="P212" s="67"/>
      <c r="Q212" s="67"/>
      <c r="R212" s="67"/>
      <c r="S212" s="67"/>
      <c r="T212" s="68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6" t="s">
        <v>143</v>
      </c>
      <c r="AU212" s="16" t="s">
        <v>85</v>
      </c>
    </row>
    <row r="213" spans="1:65" s="13" customFormat="1" ht="11.25">
      <c r="B213" s="201"/>
      <c r="C213" s="202"/>
      <c r="D213" s="185" t="s">
        <v>192</v>
      </c>
      <c r="E213" s="203" t="s">
        <v>1</v>
      </c>
      <c r="F213" s="204" t="s">
        <v>969</v>
      </c>
      <c r="G213" s="202"/>
      <c r="H213" s="205">
        <v>15</v>
      </c>
      <c r="I213" s="202"/>
      <c r="J213" s="202"/>
      <c r="K213" s="202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85</v>
      </c>
      <c r="AV213" s="13" t="s">
        <v>85</v>
      </c>
      <c r="AW213" s="13" t="s">
        <v>32</v>
      </c>
      <c r="AX213" s="13" t="s">
        <v>83</v>
      </c>
      <c r="AY213" s="210" t="s">
        <v>135</v>
      </c>
    </row>
    <row r="214" spans="1:65" s="2" customFormat="1" ht="24.2" customHeight="1">
      <c r="A214" s="30"/>
      <c r="B214" s="31"/>
      <c r="C214" s="173" t="s">
        <v>346</v>
      </c>
      <c r="D214" s="173" t="s">
        <v>136</v>
      </c>
      <c r="E214" s="174" t="s">
        <v>654</v>
      </c>
      <c r="F214" s="175" t="s">
        <v>655</v>
      </c>
      <c r="G214" s="176" t="s">
        <v>371</v>
      </c>
      <c r="H214" s="177">
        <v>5</v>
      </c>
      <c r="I214" s="178">
        <v>81.819999999999993</v>
      </c>
      <c r="J214" s="178">
        <f>ROUND(I214*H214,2)</f>
        <v>409.1</v>
      </c>
      <c r="K214" s="175" t="s">
        <v>140</v>
      </c>
      <c r="L214" s="35"/>
      <c r="M214" s="179" t="s">
        <v>1</v>
      </c>
      <c r="N214" s="180" t="s">
        <v>40</v>
      </c>
      <c r="O214" s="181">
        <v>0.184</v>
      </c>
      <c r="P214" s="181">
        <f>O214*H214</f>
        <v>0.91999999999999993</v>
      </c>
      <c r="Q214" s="181">
        <v>3.2634E-5</v>
      </c>
      <c r="R214" s="181">
        <f>Q214*H214</f>
        <v>1.6317E-4</v>
      </c>
      <c r="S214" s="181">
        <v>0</v>
      </c>
      <c r="T214" s="182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3" t="s">
        <v>151</v>
      </c>
      <c r="AT214" s="183" t="s">
        <v>136</v>
      </c>
      <c r="AU214" s="183" t="s">
        <v>85</v>
      </c>
      <c r="AY214" s="16" t="s">
        <v>135</v>
      </c>
      <c r="BE214" s="184">
        <f>IF(N214="základní",J214,0)</f>
        <v>409.1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83</v>
      </c>
      <c r="BK214" s="184">
        <f>ROUND(I214*H214,2)</f>
        <v>409.1</v>
      </c>
      <c r="BL214" s="16" t="s">
        <v>151</v>
      </c>
      <c r="BM214" s="183" t="s">
        <v>656</v>
      </c>
    </row>
    <row r="215" spans="1:65" s="2" customFormat="1" ht="19.5">
      <c r="A215" s="30"/>
      <c r="B215" s="31"/>
      <c r="C215" s="32"/>
      <c r="D215" s="185" t="s">
        <v>143</v>
      </c>
      <c r="E215" s="32"/>
      <c r="F215" s="186" t="s">
        <v>657</v>
      </c>
      <c r="G215" s="32"/>
      <c r="H215" s="32"/>
      <c r="I215" s="32"/>
      <c r="J215" s="32"/>
      <c r="K215" s="32"/>
      <c r="L215" s="35"/>
      <c r="M215" s="187"/>
      <c r="N215" s="188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6" t="s">
        <v>143</v>
      </c>
      <c r="AU215" s="16" t="s">
        <v>85</v>
      </c>
    </row>
    <row r="216" spans="1:65" s="13" customFormat="1" ht="11.25">
      <c r="B216" s="201"/>
      <c r="C216" s="202"/>
      <c r="D216" s="185" t="s">
        <v>192</v>
      </c>
      <c r="E216" s="203" t="s">
        <v>1</v>
      </c>
      <c r="F216" s="204" t="s">
        <v>134</v>
      </c>
      <c r="G216" s="202"/>
      <c r="H216" s="205">
        <v>5</v>
      </c>
      <c r="I216" s="202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85</v>
      </c>
      <c r="AV216" s="13" t="s">
        <v>85</v>
      </c>
      <c r="AW216" s="13" t="s">
        <v>32</v>
      </c>
      <c r="AX216" s="13" t="s">
        <v>83</v>
      </c>
      <c r="AY216" s="210" t="s">
        <v>135</v>
      </c>
    </row>
    <row r="217" spans="1:65" s="2" customFormat="1" ht="24.2" customHeight="1">
      <c r="A217" s="30"/>
      <c r="B217" s="31"/>
      <c r="C217" s="173" t="s">
        <v>352</v>
      </c>
      <c r="D217" s="173" t="s">
        <v>136</v>
      </c>
      <c r="E217" s="174" t="s">
        <v>684</v>
      </c>
      <c r="F217" s="175" t="s">
        <v>685</v>
      </c>
      <c r="G217" s="176" t="s">
        <v>349</v>
      </c>
      <c r="H217" s="177">
        <v>5</v>
      </c>
      <c r="I217" s="178">
        <v>278.81</v>
      </c>
      <c r="J217" s="178">
        <f>ROUND(I217*H217,2)</f>
        <v>1394.05</v>
      </c>
      <c r="K217" s="175" t="s">
        <v>140</v>
      </c>
      <c r="L217" s="35"/>
      <c r="M217" s="179" t="s">
        <v>1</v>
      </c>
      <c r="N217" s="180" t="s">
        <v>40</v>
      </c>
      <c r="O217" s="181">
        <v>0.40300000000000002</v>
      </c>
      <c r="P217" s="181">
        <f>O217*H217</f>
        <v>2.0150000000000001</v>
      </c>
      <c r="Q217" s="181">
        <v>1.5799999999999999E-4</v>
      </c>
      <c r="R217" s="181">
        <f>Q217*H217</f>
        <v>7.899999999999999E-4</v>
      </c>
      <c r="S217" s="181">
        <v>0</v>
      </c>
      <c r="T217" s="182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3" t="s">
        <v>151</v>
      </c>
      <c r="AT217" s="183" t="s">
        <v>136</v>
      </c>
      <c r="AU217" s="183" t="s">
        <v>85</v>
      </c>
      <c r="AY217" s="16" t="s">
        <v>135</v>
      </c>
      <c r="BE217" s="184">
        <f>IF(N217="základní",J217,0)</f>
        <v>1394.05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83</v>
      </c>
      <c r="BK217" s="184">
        <f>ROUND(I217*H217,2)</f>
        <v>1394.05</v>
      </c>
      <c r="BL217" s="16" t="s">
        <v>151</v>
      </c>
      <c r="BM217" s="183" t="s">
        <v>686</v>
      </c>
    </row>
    <row r="218" spans="1:65" s="2" customFormat="1" ht="19.5">
      <c r="A218" s="30"/>
      <c r="B218" s="31"/>
      <c r="C218" s="32"/>
      <c r="D218" s="185" t="s">
        <v>143</v>
      </c>
      <c r="E218" s="32"/>
      <c r="F218" s="186" t="s">
        <v>687</v>
      </c>
      <c r="G218" s="32"/>
      <c r="H218" s="32"/>
      <c r="I218" s="32"/>
      <c r="J218" s="32"/>
      <c r="K218" s="32"/>
      <c r="L218" s="35"/>
      <c r="M218" s="187"/>
      <c r="N218" s="188"/>
      <c r="O218" s="67"/>
      <c r="P218" s="67"/>
      <c r="Q218" s="67"/>
      <c r="R218" s="67"/>
      <c r="S218" s="67"/>
      <c r="T218" s="68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6" t="s">
        <v>143</v>
      </c>
      <c r="AU218" s="16" t="s">
        <v>85</v>
      </c>
    </row>
    <row r="219" spans="1:65" s="13" customFormat="1" ht="11.25">
      <c r="B219" s="201"/>
      <c r="C219" s="202"/>
      <c r="D219" s="185" t="s">
        <v>192</v>
      </c>
      <c r="E219" s="203" t="s">
        <v>1</v>
      </c>
      <c r="F219" s="204" t="s">
        <v>134</v>
      </c>
      <c r="G219" s="202"/>
      <c r="H219" s="205">
        <v>5</v>
      </c>
      <c r="I219" s="202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192</v>
      </c>
      <c r="AU219" s="210" t="s">
        <v>85</v>
      </c>
      <c r="AV219" s="13" t="s">
        <v>85</v>
      </c>
      <c r="AW219" s="13" t="s">
        <v>32</v>
      </c>
      <c r="AX219" s="13" t="s">
        <v>83</v>
      </c>
      <c r="AY219" s="210" t="s">
        <v>135</v>
      </c>
    </row>
    <row r="220" spans="1:65" s="2" customFormat="1" ht="16.5" customHeight="1">
      <c r="A220" s="30"/>
      <c r="B220" s="31"/>
      <c r="C220" s="173" t="s">
        <v>357</v>
      </c>
      <c r="D220" s="173" t="s">
        <v>136</v>
      </c>
      <c r="E220" s="174" t="s">
        <v>689</v>
      </c>
      <c r="F220" s="175" t="s">
        <v>690</v>
      </c>
      <c r="G220" s="176" t="s">
        <v>198</v>
      </c>
      <c r="H220" s="177">
        <v>15</v>
      </c>
      <c r="I220" s="178">
        <v>55.01</v>
      </c>
      <c r="J220" s="178">
        <f>ROUND(I220*H220,2)</f>
        <v>825.15</v>
      </c>
      <c r="K220" s="175" t="s">
        <v>140</v>
      </c>
      <c r="L220" s="35"/>
      <c r="M220" s="179" t="s">
        <v>1</v>
      </c>
      <c r="N220" s="180" t="s">
        <v>40</v>
      </c>
      <c r="O220" s="181">
        <v>5.3999999999999999E-2</v>
      </c>
      <c r="P220" s="181">
        <f>O220*H220</f>
        <v>0.80999999999999994</v>
      </c>
      <c r="Q220" s="181">
        <v>1.9236000000000001E-4</v>
      </c>
      <c r="R220" s="181">
        <f>Q220*H220</f>
        <v>2.8854000000000002E-3</v>
      </c>
      <c r="S220" s="181">
        <v>0</v>
      </c>
      <c r="T220" s="18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3" t="s">
        <v>151</v>
      </c>
      <c r="AT220" s="183" t="s">
        <v>136</v>
      </c>
      <c r="AU220" s="183" t="s">
        <v>85</v>
      </c>
      <c r="AY220" s="16" t="s">
        <v>135</v>
      </c>
      <c r="BE220" s="184">
        <f>IF(N220="základní",J220,0)</f>
        <v>825.15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83</v>
      </c>
      <c r="BK220" s="184">
        <f>ROUND(I220*H220,2)</f>
        <v>825.15</v>
      </c>
      <c r="BL220" s="16" t="s">
        <v>151</v>
      </c>
      <c r="BM220" s="183" t="s">
        <v>691</v>
      </c>
    </row>
    <row r="221" spans="1:65" s="2" customFormat="1" ht="11.25">
      <c r="A221" s="30"/>
      <c r="B221" s="31"/>
      <c r="C221" s="32"/>
      <c r="D221" s="185" t="s">
        <v>143</v>
      </c>
      <c r="E221" s="32"/>
      <c r="F221" s="186" t="s">
        <v>692</v>
      </c>
      <c r="G221" s="32"/>
      <c r="H221" s="32"/>
      <c r="I221" s="32"/>
      <c r="J221" s="32"/>
      <c r="K221" s="32"/>
      <c r="L221" s="35"/>
      <c r="M221" s="187"/>
      <c r="N221" s="188"/>
      <c r="O221" s="67"/>
      <c r="P221" s="67"/>
      <c r="Q221" s="67"/>
      <c r="R221" s="67"/>
      <c r="S221" s="67"/>
      <c r="T221" s="68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6" t="s">
        <v>143</v>
      </c>
      <c r="AU221" s="16" t="s">
        <v>85</v>
      </c>
    </row>
    <row r="222" spans="1:65" s="13" customFormat="1" ht="11.25">
      <c r="B222" s="201"/>
      <c r="C222" s="202"/>
      <c r="D222" s="185" t="s">
        <v>192</v>
      </c>
      <c r="E222" s="203" t="s">
        <v>1</v>
      </c>
      <c r="F222" s="204" t="s">
        <v>969</v>
      </c>
      <c r="G222" s="202"/>
      <c r="H222" s="205">
        <v>15</v>
      </c>
      <c r="I222" s="202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85</v>
      </c>
      <c r="AV222" s="13" t="s">
        <v>85</v>
      </c>
      <c r="AW222" s="13" t="s">
        <v>32</v>
      </c>
      <c r="AX222" s="13" t="s">
        <v>83</v>
      </c>
      <c r="AY222" s="210" t="s">
        <v>135</v>
      </c>
    </row>
    <row r="223" spans="1:65" s="2" customFormat="1" ht="21.75" customHeight="1">
      <c r="A223" s="30"/>
      <c r="B223" s="31"/>
      <c r="C223" s="173" t="s">
        <v>362</v>
      </c>
      <c r="D223" s="173" t="s">
        <v>136</v>
      </c>
      <c r="E223" s="174" t="s">
        <v>695</v>
      </c>
      <c r="F223" s="175" t="s">
        <v>696</v>
      </c>
      <c r="G223" s="176" t="s">
        <v>198</v>
      </c>
      <c r="H223" s="177">
        <v>15</v>
      </c>
      <c r="I223" s="178">
        <v>13.15</v>
      </c>
      <c r="J223" s="178">
        <f>ROUND(I223*H223,2)</f>
        <v>197.25</v>
      </c>
      <c r="K223" s="175" t="s">
        <v>140</v>
      </c>
      <c r="L223" s="35"/>
      <c r="M223" s="179" t="s">
        <v>1</v>
      </c>
      <c r="N223" s="180" t="s">
        <v>40</v>
      </c>
      <c r="O223" s="181">
        <v>2.3E-2</v>
      </c>
      <c r="P223" s="181">
        <f>O223*H223</f>
        <v>0.34499999999999997</v>
      </c>
      <c r="Q223" s="181">
        <v>7.3499999999999998E-5</v>
      </c>
      <c r="R223" s="181">
        <f>Q223*H223</f>
        <v>1.1025E-3</v>
      </c>
      <c r="S223" s="181">
        <v>0</v>
      </c>
      <c r="T223" s="182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3" t="s">
        <v>151</v>
      </c>
      <c r="AT223" s="183" t="s">
        <v>136</v>
      </c>
      <c r="AU223" s="183" t="s">
        <v>85</v>
      </c>
      <c r="AY223" s="16" t="s">
        <v>135</v>
      </c>
      <c r="BE223" s="184">
        <f>IF(N223="základní",J223,0)</f>
        <v>197.25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83</v>
      </c>
      <c r="BK223" s="184">
        <f>ROUND(I223*H223,2)</f>
        <v>197.25</v>
      </c>
      <c r="BL223" s="16" t="s">
        <v>151</v>
      </c>
      <c r="BM223" s="183" t="s">
        <v>697</v>
      </c>
    </row>
    <row r="224" spans="1:65" s="2" customFormat="1" ht="11.25">
      <c r="A224" s="30"/>
      <c r="B224" s="31"/>
      <c r="C224" s="32"/>
      <c r="D224" s="185" t="s">
        <v>143</v>
      </c>
      <c r="E224" s="32"/>
      <c r="F224" s="186" t="s">
        <v>698</v>
      </c>
      <c r="G224" s="32"/>
      <c r="H224" s="32"/>
      <c r="I224" s="32"/>
      <c r="J224" s="32"/>
      <c r="K224" s="32"/>
      <c r="L224" s="35"/>
      <c r="M224" s="187"/>
      <c r="N224" s="188"/>
      <c r="O224" s="67"/>
      <c r="P224" s="67"/>
      <c r="Q224" s="67"/>
      <c r="R224" s="67"/>
      <c r="S224" s="67"/>
      <c r="T224" s="68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6" t="s">
        <v>143</v>
      </c>
      <c r="AU224" s="16" t="s">
        <v>85</v>
      </c>
    </row>
    <row r="225" spans="1:65" s="13" customFormat="1" ht="11.25">
      <c r="B225" s="201"/>
      <c r="C225" s="202"/>
      <c r="D225" s="185" t="s">
        <v>192</v>
      </c>
      <c r="E225" s="203" t="s">
        <v>1</v>
      </c>
      <c r="F225" s="204" t="s">
        <v>969</v>
      </c>
      <c r="G225" s="202"/>
      <c r="H225" s="205">
        <v>15</v>
      </c>
      <c r="I225" s="202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192</v>
      </c>
      <c r="AU225" s="210" t="s">
        <v>85</v>
      </c>
      <c r="AV225" s="13" t="s">
        <v>85</v>
      </c>
      <c r="AW225" s="13" t="s">
        <v>32</v>
      </c>
      <c r="AX225" s="13" t="s">
        <v>83</v>
      </c>
      <c r="AY225" s="210" t="s">
        <v>135</v>
      </c>
    </row>
    <row r="226" spans="1:65" s="2" customFormat="1" ht="24.2" customHeight="1">
      <c r="A226" s="30"/>
      <c r="B226" s="31"/>
      <c r="C226" s="173" t="s">
        <v>368</v>
      </c>
      <c r="D226" s="173" t="s">
        <v>136</v>
      </c>
      <c r="E226" s="174" t="s">
        <v>700</v>
      </c>
      <c r="F226" s="175" t="s">
        <v>701</v>
      </c>
      <c r="G226" s="176" t="s">
        <v>198</v>
      </c>
      <c r="H226" s="177">
        <v>15</v>
      </c>
      <c r="I226" s="178">
        <v>84.42</v>
      </c>
      <c r="J226" s="178">
        <f>ROUND(I226*H226,2)</f>
        <v>1266.3</v>
      </c>
      <c r="K226" s="175" t="s">
        <v>140</v>
      </c>
      <c r="L226" s="35"/>
      <c r="M226" s="179" t="s">
        <v>1</v>
      </c>
      <c r="N226" s="180" t="s">
        <v>40</v>
      </c>
      <c r="O226" s="181">
        <v>0.19400000000000001</v>
      </c>
      <c r="P226" s="181">
        <f>O226*H226</f>
        <v>2.91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3" t="s">
        <v>151</v>
      </c>
      <c r="AT226" s="183" t="s">
        <v>136</v>
      </c>
      <c r="AU226" s="183" t="s">
        <v>85</v>
      </c>
      <c r="AY226" s="16" t="s">
        <v>135</v>
      </c>
      <c r="BE226" s="184">
        <f>IF(N226="základní",J226,0)</f>
        <v>1266.3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83</v>
      </c>
      <c r="BK226" s="184">
        <f>ROUND(I226*H226,2)</f>
        <v>1266.3</v>
      </c>
      <c r="BL226" s="16" t="s">
        <v>151</v>
      </c>
      <c r="BM226" s="183" t="s">
        <v>702</v>
      </c>
    </row>
    <row r="227" spans="1:65" s="2" customFormat="1" ht="29.25">
      <c r="A227" s="30"/>
      <c r="B227" s="31"/>
      <c r="C227" s="32"/>
      <c r="D227" s="185" t="s">
        <v>143</v>
      </c>
      <c r="E227" s="32"/>
      <c r="F227" s="186" t="s">
        <v>703</v>
      </c>
      <c r="G227" s="32"/>
      <c r="H227" s="32"/>
      <c r="I227" s="32"/>
      <c r="J227" s="32"/>
      <c r="K227" s="32"/>
      <c r="L227" s="35"/>
      <c r="M227" s="187"/>
      <c r="N227" s="188"/>
      <c r="O227" s="67"/>
      <c r="P227" s="67"/>
      <c r="Q227" s="67"/>
      <c r="R227" s="67"/>
      <c r="S227" s="67"/>
      <c r="T227" s="68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6" t="s">
        <v>143</v>
      </c>
      <c r="AU227" s="16" t="s">
        <v>85</v>
      </c>
    </row>
    <row r="228" spans="1:65" s="13" customFormat="1" ht="11.25">
      <c r="B228" s="201"/>
      <c r="C228" s="202"/>
      <c r="D228" s="185" t="s">
        <v>192</v>
      </c>
      <c r="E228" s="203" t="s">
        <v>1</v>
      </c>
      <c r="F228" s="204" t="s">
        <v>969</v>
      </c>
      <c r="G228" s="202"/>
      <c r="H228" s="205">
        <v>15</v>
      </c>
      <c r="I228" s="202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85</v>
      </c>
      <c r="AV228" s="13" t="s">
        <v>85</v>
      </c>
      <c r="AW228" s="13" t="s">
        <v>32</v>
      </c>
      <c r="AX228" s="13" t="s">
        <v>83</v>
      </c>
      <c r="AY228" s="210" t="s">
        <v>135</v>
      </c>
    </row>
    <row r="229" spans="1:65" s="2" customFormat="1" ht="21.75" customHeight="1">
      <c r="A229" s="30"/>
      <c r="B229" s="31"/>
      <c r="C229" s="221" t="s">
        <v>375</v>
      </c>
      <c r="D229" s="221" t="s">
        <v>295</v>
      </c>
      <c r="E229" s="222" t="s">
        <v>706</v>
      </c>
      <c r="F229" s="223" t="s">
        <v>707</v>
      </c>
      <c r="G229" s="224" t="s">
        <v>198</v>
      </c>
      <c r="H229" s="225">
        <v>15.75</v>
      </c>
      <c r="I229" s="226">
        <v>40.700000000000003</v>
      </c>
      <c r="J229" s="226">
        <f>ROUND(I229*H229,2)</f>
        <v>641.03</v>
      </c>
      <c r="K229" s="223" t="s">
        <v>253</v>
      </c>
      <c r="L229" s="227"/>
      <c r="M229" s="228" t="s">
        <v>1</v>
      </c>
      <c r="N229" s="229" t="s">
        <v>40</v>
      </c>
      <c r="O229" s="181">
        <v>0</v>
      </c>
      <c r="P229" s="181">
        <f>O229*H229</f>
        <v>0</v>
      </c>
      <c r="Q229" s="181">
        <v>6.6E-4</v>
      </c>
      <c r="R229" s="181">
        <f>Q229*H229</f>
        <v>1.0395E-2</v>
      </c>
      <c r="S229" s="181">
        <v>0</v>
      </c>
      <c r="T229" s="182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3" t="s">
        <v>166</v>
      </c>
      <c r="AT229" s="183" t="s">
        <v>295</v>
      </c>
      <c r="AU229" s="183" t="s">
        <v>85</v>
      </c>
      <c r="AY229" s="16" t="s">
        <v>135</v>
      </c>
      <c r="BE229" s="184">
        <f>IF(N229="základní",J229,0)</f>
        <v>641.03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6" t="s">
        <v>83</v>
      </c>
      <c r="BK229" s="184">
        <f>ROUND(I229*H229,2)</f>
        <v>641.03</v>
      </c>
      <c r="BL229" s="16" t="s">
        <v>151</v>
      </c>
      <c r="BM229" s="183" t="s">
        <v>708</v>
      </c>
    </row>
    <row r="230" spans="1:65" s="2" customFormat="1" ht="11.25">
      <c r="A230" s="30"/>
      <c r="B230" s="31"/>
      <c r="C230" s="32"/>
      <c r="D230" s="185" t="s">
        <v>143</v>
      </c>
      <c r="E230" s="32"/>
      <c r="F230" s="186" t="s">
        <v>707</v>
      </c>
      <c r="G230" s="32"/>
      <c r="H230" s="32"/>
      <c r="I230" s="32"/>
      <c r="J230" s="32"/>
      <c r="K230" s="32"/>
      <c r="L230" s="35"/>
      <c r="M230" s="187"/>
      <c r="N230" s="188"/>
      <c r="O230" s="67"/>
      <c r="P230" s="67"/>
      <c r="Q230" s="67"/>
      <c r="R230" s="67"/>
      <c r="S230" s="67"/>
      <c r="T230" s="68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6" t="s">
        <v>143</v>
      </c>
      <c r="AU230" s="16" t="s">
        <v>85</v>
      </c>
    </row>
    <row r="231" spans="1:65" s="13" customFormat="1" ht="11.25">
      <c r="B231" s="201"/>
      <c r="C231" s="202"/>
      <c r="D231" s="185" t="s">
        <v>192</v>
      </c>
      <c r="E231" s="203" t="s">
        <v>1</v>
      </c>
      <c r="F231" s="204" t="s">
        <v>970</v>
      </c>
      <c r="G231" s="202"/>
      <c r="H231" s="205">
        <v>15.75</v>
      </c>
      <c r="I231" s="202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85</v>
      </c>
      <c r="AV231" s="13" t="s">
        <v>85</v>
      </c>
      <c r="AW231" s="13" t="s">
        <v>32</v>
      </c>
      <c r="AX231" s="13" t="s">
        <v>83</v>
      </c>
      <c r="AY231" s="210" t="s">
        <v>135</v>
      </c>
    </row>
    <row r="232" spans="1:65" s="2" customFormat="1" ht="16.5" customHeight="1">
      <c r="A232" s="30"/>
      <c r="B232" s="31"/>
      <c r="C232" s="173" t="s">
        <v>381</v>
      </c>
      <c r="D232" s="173" t="s">
        <v>136</v>
      </c>
      <c r="E232" s="174" t="s">
        <v>711</v>
      </c>
      <c r="F232" s="175" t="s">
        <v>712</v>
      </c>
      <c r="G232" s="176" t="s">
        <v>349</v>
      </c>
      <c r="H232" s="177">
        <v>5</v>
      </c>
      <c r="I232" s="178">
        <v>914.24</v>
      </c>
      <c r="J232" s="178">
        <f>ROUND(I232*H232,2)</f>
        <v>4571.2</v>
      </c>
      <c r="K232" s="175" t="s">
        <v>140</v>
      </c>
      <c r="L232" s="35"/>
      <c r="M232" s="179" t="s">
        <v>1</v>
      </c>
      <c r="N232" s="180" t="s">
        <v>40</v>
      </c>
      <c r="O232" s="181">
        <v>0.66</v>
      </c>
      <c r="P232" s="181">
        <f>O232*H232</f>
        <v>3.3000000000000003</v>
      </c>
      <c r="Q232" s="181">
        <v>8.8999999999999995E-4</v>
      </c>
      <c r="R232" s="181">
        <f>Q232*H232</f>
        <v>4.45E-3</v>
      </c>
      <c r="S232" s="181">
        <v>0</v>
      </c>
      <c r="T232" s="182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83" t="s">
        <v>151</v>
      </c>
      <c r="AT232" s="183" t="s">
        <v>136</v>
      </c>
      <c r="AU232" s="183" t="s">
        <v>85</v>
      </c>
      <c r="AY232" s="16" t="s">
        <v>135</v>
      </c>
      <c r="BE232" s="184">
        <f>IF(N232="základní",J232,0)</f>
        <v>4571.2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6" t="s">
        <v>83</v>
      </c>
      <c r="BK232" s="184">
        <f>ROUND(I232*H232,2)</f>
        <v>4571.2</v>
      </c>
      <c r="BL232" s="16" t="s">
        <v>151</v>
      </c>
      <c r="BM232" s="183" t="s">
        <v>713</v>
      </c>
    </row>
    <row r="233" spans="1:65" s="2" customFormat="1" ht="19.5">
      <c r="A233" s="30"/>
      <c r="B233" s="31"/>
      <c r="C233" s="32"/>
      <c r="D233" s="185" t="s">
        <v>143</v>
      </c>
      <c r="E233" s="32"/>
      <c r="F233" s="186" t="s">
        <v>714</v>
      </c>
      <c r="G233" s="32"/>
      <c r="H233" s="32"/>
      <c r="I233" s="32"/>
      <c r="J233" s="32"/>
      <c r="K233" s="32"/>
      <c r="L233" s="35"/>
      <c r="M233" s="187"/>
      <c r="N233" s="188"/>
      <c r="O233" s="67"/>
      <c r="P233" s="67"/>
      <c r="Q233" s="67"/>
      <c r="R233" s="67"/>
      <c r="S233" s="67"/>
      <c r="T233" s="68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6" t="s">
        <v>143</v>
      </c>
      <c r="AU233" s="16" t="s">
        <v>85</v>
      </c>
    </row>
    <row r="234" spans="1:65" s="13" customFormat="1" ht="11.25">
      <c r="B234" s="201"/>
      <c r="C234" s="202"/>
      <c r="D234" s="185" t="s">
        <v>192</v>
      </c>
      <c r="E234" s="203" t="s">
        <v>1</v>
      </c>
      <c r="F234" s="204" t="s">
        <v>134</v>
      </c>
      <c r="G234" s="202"/>
      <c r="H234" s="205">
        <v>5</v>
      </c>
      <c r="I234" s="202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192</v>
      </c>
      <c r="AU234" s="210" t="s">
        <v>85</v>
      </c>
      <c r="AV234" s="13" t="s">
        <v>85</v>
      </c>
      <c r="AW234" s="13" t="s">
        <v>32</v>
      </c>
      <c r="AX234" s="13" t="s">
        <v>83</v>
      </c>
      <c r="AY234" s="210" t="s">
        <v>135</v>
      </c>
    </row>
    <row r="235" spans="1:65" s="2" customFormat="1" ht="21.75" customHeight="1">
      <c r="A235" s="30"/>
      <c r="B235" s="31"/>
      <c r="C235" s="173" t="s">
        <v>387</v>
      </c>
      <c r="D235" s="173" t="s">
        <v>136</v>
      </c>
      <c r="E235" s="174" t="s">
        <v>721</v>
      </c>
      <c r="F235" s="175" t="s">
        <v>722</v>
      </c>
      <c r="G235" s="176" t="s">
        <v>349</v>
      </c>
      <c r="H235" s="177">
        <v>5</v>
      </c>
      <c r="I235" s="178">
        <v>814.6</v>
      </c>
      <c r="J235" s="178">
        <f>ROUND(I235*H235,2)</f>
        <v>4073</v>
      </c>
      <c r="K235" s="175" t="s">
        <v>140</v>
      </c>
      <c r="L235" s="35"/>
      <c r="M235" s="179" t="s">
        <v>1</v>
      </c>
      <c r="N235" s="180" t="s">
        <v>40</v>
      </c>
      <c r="O235" s="181">
        <v>1.278</v>
      </c>
      <c r="P235" s="181">
        <f>O235*H235</f>
        <v>6.3900000000000006</v>
      </c>
      <c r="Q235" s="181">
        <v>7.1871999999999995E-4</v>
      </c>
      <c r="R235" s="181">
        <f>Q235*H235</f>
        <v>3.5935999999999997E-3</v>
      </c>
      <c r="S235" s="181">
        <v>0</v>
      </c>
      <c r="T235" s="18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3" t="s">
        <v>151</v>
      </c>
      <c r="AT235" s="183" t="s">
        <v>136</v>
      </c>
      <c r="AU235" s="183" t="s">
        <v>85</v>
      </c>
      <c r="AY235" s="16" t="s">
        <v>135</v>
      </c>
      <c r="BE235" s="184">
        <f>IF(N235="základní",J235,0)</f>
        <v>4073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83</v>
      </c>
      <c r="BK235" s="184">
        <f>ROUND(I235*H235,2)</f>
        <v>4073</v>
      </c>
      <c r="BL235" s="16" t="s">
        <v>151</v>
      </c>
      <c r="BM235" s="183" t="s">
        <v>723</v>
      </c>
    </row>
    <row r="236" spans="1:65" s="2" customFormat="1" ht="29.25">
      <c r="A236" s="30"/>
      <c r="B236" s="31"/>
      <c r="C236" s="32"/>
      <c r="D236" s="185" t="s">
        <v>143</v>
      </c>
      <c r="E236" s="32"/>
      <c r="F236" s="186" t="s">
        <v>724</v>
      </c>
      <c r="G236" s="32"/>
      <c r="H236" s="32"/>
      <c r="I236" s="32"/>
      <c r="J236" s="32"/>
      <c r="K236" s="32"/>
      <c r="L236" s="35"/>
      <c r="M236" s="187"/>
      <c r="N236" s="188"/>
      <c r="O236" s="67"/>
      <c r="P236" s="67"/>
      <c r="Q236" s="67"/>
      <c r="R236" s="67"/>
      <c r="S236" s="67"/>
      <c r="T236" s="68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6" t="s">
        <v>143</v>
      </c>
      <c r="AU236" s="16" t="s">
        <v>85</v>
      </c>
    </row>
    <row r="237" spans="1:65" s="13" customFormat="1" ht="11.25">
      <c r="B237" s="201"/>
      <c r="C237" s="202"/>
      <c r="D237" s="185" t="s">
        <v>192</v>
      </c>
      <c r="E237" s="203" t="s">
        <v>1</v>
      </c>
      <c r="F237" s="204" t="s">
        <v>134</v>
      </c>
      <c r="G237" s="202"/>
      <c r="H237" s="205">
        <v>5</v>
      </c>
      <c r="I237" s="202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85</v>
      </c>
      <c r="AV237" s="13" t="s">
        <v>85</v>
      </c>
      <c r="AW237" s="13" t="s">
        <v>32</v>
      </c>
      <c r="AX237" s="13" t="s">
        <v>83</v>
      </c>
      <c r="AY237" s="210" t="s">
        <v>135</v>
      </c>
    </row>
    <row r="238" spans="1:65" s="2" customFormat="1" ht="24.2" customHeight="1">
      <c r="A238" s="30"/>
      <c r="B238" s="31"/>
      <c r="C238" s="221" t="s">
        <v>393</v>
      </c>
      <c r="D238" s="221" t="s">
        <v>295</v>
      </c>
      <c r="E238" s="222" t="s">
        <v>726</v>
      </c>
      <c r="F238" s="223" t="s">
        <v>727</v>
      </c>
      <c r="G238" s="224" t="s">
        <v>349</v>
      </c>
      <c r="H238" s="225">
        <v>5</v>
      </c>
      <c r="I238" s="226">
        <v>4080</v>
      </c>
      <c r="J238" s="226">
        <f>ROUND(I238*H238,2)</f>
        <v>20400</v>
      </c>
      <c r="K238" s="223" t="s">
        <v>253</v>
      </c>
      <c r="L238" s="227"/>
      <c r="M238" s="228" t="s">
        <v>1</v>
      </c>
      <c r="N238" s="229" t="s">
        <v>40</v>
      </c>
      <c r="O238" s="181">
        <v>0</v>
      </c>
      <c r="P238" s="181">
        <f>O238*H238</f>
        <v>0</v>
      </c>
      <c r="Q238" s="181">
        <v>1.2E-2</v>
      </c>
      <c r="R238" s="181">
        <f>Q238*H238</f>
        <v>0.06</v>
      </c>
      <c r="S238" s="181">
        <v>0</v>
      </c>
      <c r="T238" s="182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3" t="s">
        <v>166</v>
      </c>
      <c r="AT238" s="183" t="s">
        <v>295</v>
      </c>
      <c r="AU238" s="183" t="s">
        <v>85</v>
      </c>
      <c r="AY238" s="16" t="s">
        <v>135</v>
      </c>
      <c r="BE238" s="184">
        <f>IF(N238="základní",J238,0)</f>
        <v>20400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83</v>
      </c>
      <c r="BK238" s="184">
        <f>ROUND(I238*H238,2)</f>
        <v>20400</v>
      </c>
      <c r="BL238" s="16" t="s">
        <v>151</v>
      </c>
      <c r="BM238" s="183" t="s">
        <v>728</v>
      </c>
    </row>
    <row r="239" spans="1:65" s="2" customFormat="1" ht="19.5">
      <c r="A239" s="30"/>
      <c r="B239" s="31"/>
      <c r="C239" s="32"/>
      <c r="D239" s="185" t="s">
        <v>143</v>
      </c>
      <c r="E239" s="32"/>
      <c r="F239" s="186" t="s">
        <v>729</v>
      </c>
      <c r="G239" s="32"/>
      <c r="H239" s="32"/>
      <c r="I239" s="32"/>
      <c r="J239" s="32"/>
      <c r="K239" s="32"/>
      <c r="L239" s="35"/>
      <c r="M239" s="187"/>
      <c r="N239" s="188"/>
      <c r="O239" s="67"/>
      <c r="P239" s="67"/>
      <c r="Q239" s="67"/>
      <c r="R239" s="67"/>
      <c r="S239" s="67"/>
      <c r="T239" s="68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6" t="s">
        <v>143</v>
      </c>
      <c r="AU239" s="16" t="s">
        <v>85</v>
      </c>
    </row>
    <row r="240" spans="1:65" s="13" customFormat="1" ht="11.25">
      <c r="B240" s="201"/>
      <c r="C240" s="202"/>
      <c r="D240" s="185" t="s">
        <v>192</v>
      </c>
      <c r="E240" s="203" t="s">
        <v>1</v>
      </c>
      <c r="F240" s="204" t="s">
        <v>134</v>
      </c>
      <c r="G240" s="202"/>
      <c r="H240" s="205">
        <v>5</v>
      </c>
      <c r="I240" s="202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85</v>
      </c>
      <c r="AV240" s="13" t="s">
        <v>85</v>
      </c>
      <c r="AW240" s="13" t="s">
        <v>32</v>
      </c>
      <c r="AX240" s="13" t="s">
        <v>83</v>
      </c>
      <c r="AY240" s="210" t="s">
        <v>135</v>
      </c>
    </row>
    <row r="241" spans="1:65" s="11" customFormat="1" ht="22.9" customHeight="1">
      <c r="B241" s="160"/>
      <c r="C241" s="161"/>
      <c r="D241" s="162" t="s">
        <v>74</v>
      </c>
      <c r="E241" s="199" t="s">
        <v>170</v>
      </c>
      <c r="F241" s="199" t="s">
        <v>367</v>
      </c>
      <c r="G241" s="161"/>
      <c r="H241" s="161"/>
      <c r="I241" s="161"/>
      <c r="J241" s="200">
        <f>BK241</f>
        <v>30640.129999999997</v>
      </c>
      <c r="K241" s="161"/>
      <c r="L241" s="165"/>
      <c r="M241" s="166"/>
      <c r="N241" s="167"/>
      <c r="O241" s="167"/>
      <c r="P241" s="168">
        <f>SUM(P242:P265)</f>
        <v>15.643000000000001</v>
      </c>
      <c r="Q241" s="167"/>
      <c r="R241" s="168">
        <f>SUM(R242:R265)</f>
        <v>0.53183849999999999</v>
      </c>
      <c r="S241" s="167"/>
      <c r="T241" s="169">
        <f>SUM(T242:T265)</f>
        <v>0</v>
      </c>
      <c r="AR241" s="170" t="s">
        <v>83</v>
      </c>
      <c r="AT241" s="171" t="s">
        <v>74</v>
      </c>
      <c r="AU241" s="171" t="s">
        <v>83</v>
      </c>
      <c r="AY241" s="170" t="s">
        <v>135</v>
      </c>
      <c r="BK241" s="172">
        <f>SUM(BK242:BK265)</f>
        <v>30640.129999999997</v>
      </c>
    </row>
    <row r="242" spans="1:65" s="2" customFormat="1" ht="24.2" customHeight="1">
      <c r="A242" s="30"/>
      <c r="B242" s="31"/>
      <c r="C242" s="173" t="s">
        <v>399</v>
      </c>
      <c r="D242" s="173" t="s">
        <v>136</v>
      </c>
      <c r="E242" s="174" t="s">
        <v>730</v>
      </c>
      <c r="F242" s="175" t="s">
        <v>731</v>
      </c>
      <c r="G242" s="176" t="s">
        <v>198</v>
      </c>
      <c r="H242" s="177">
        <v>5</v>
      </c>
      <c r="I242" s="178">
        <v>333.71</v>
      </c>
      <c r="J242" s="178">
        <f>ROUND(I242*H242,2)</f>
        <v>1668.55</v>
      </c>
      <c r="K242" s="175" t="s">
        <v>140</v>
      </c>
      <c r="L242" s="35"/>
      <c r="M242" s="179" t="s">
        <v>1</v>
      </c>
      <c r="N242" s="180" t="s">
        <v>40</v>
      </c>
      <c r="O242" s="181">
        <v>0.70299999999999996</v>
      </c>
      <c r="P242" s="181">
        <f>O242*H242</f>
        <v>3.5149999999999997</v>
      </c>
      <c r="Q242" s="181">
        <v>8.6767000000000007E-3</v>
      </c>
      <c r="R242" s="181">
        <f>Q242*H242</f>
        <v>4.3383500000000005E-2</v>
      </c>
      <c r="S242" s="181">
        <v>0</v>
      </c>
      <c r="T242" s="182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3" t="s">
        <v>151</v>
      </c>
      <c r="AT242" s="183" t="s">
        <v>136</v>
      </c>
      <c r="AU242" s="183" t="s">
        <v>85</v>
      </c>
      <c r="AY242" s="16" t="s">
        <v>135</v>
      </c>
      <c r="BE242" s="184">
        <f>IF(N242="základní",J242,0)</f>
        <v>1668.55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6" t="s">
        <v>83</v>
      </c>
      <c r="BK242" s="184">
        <f>ROUND(I242*H242,2)</f>
        <v>1668.55</v>
      </c>
      <c r="BL242" s="16" t="s">
        <v>151</v>
      </c>
      <c r="BM242" s="183" t="s">
        <v>732</v>
      </c>
    </row>
    <row r="243" spans="1:65" s="2" customFormat="1" ht="58.5">
      <c r="A243" s="30"/>
      <c r="B243" s="31"/>
      <c r="C243" s="32"/>
      <c r="D243" s="185" t="s">
        <v>143</v>
      </c>
      <c r="E243" s="32"/>
      <c r="F243" s="186" t="s">
        <v>733</v>
      </c>
      <c r="G243" s="32"/>
      <c r="H243" s="32"/>
      <c r="I243" s="32"/>
      <c r="J243" s="32"/>
      <c r="K243" s="32"/>
      <c r="L243" s="35"/>
      <c r="M243" s="187"/>
      <c r="N243" s="188"/>
      <c r="O243" s="67"/>
      <c r="P243" s="67"/>
      <c r="Q243" s="67"/>
      <c r="R243" s="67"/>
      <c r="S243" s="67"/>
      <c r="T243" s="68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6" t="s">
        <v>143</v>
      </c>
      <c r="AU243" s="16" t="s">
        <v>85</v>
      </c>
    </row>
    <row r="244" spans="1:65" s="13" customFormat="1" ht="11.25">
      <c r="B244" s="201"/>
      <c r="C244" s="202"/>
      <c r="D244" s="185" t="s">
        <v>192</v>
      </c>
      <c r="E244" s="203" t="s">
        <v>1</v>
      </c>
      <c r="F244" s="204" t="s">
        <v>134</v>
      </c>
      <c r="G244" s="202"/>
      <c r="H244" s="205">
        <v>5</v>
      </c>
      <c r="I244" s="202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192</v>
      </c>
      <c r="AU244" s="210" t="s">
        <v>85</v>
      </c>
      <c r="AV244" s="13" t="s">
        <v>85</v>
      </c>
      <c r="AW244" s="13" t="s">
        <v>32</v>
      </c>
      <c r="AX244" s="13" t="s">
        <v>83</v>
      </c>
      <c r="AY244" s="210" t="s">
        <v>135</v>
      </c>
    </row>
    <row r="245" spans="1:65" s="2" customFormat="1" ht="24.2" customHeight="1">
      <c r="A245" s="30"/>
      <c r="B245" s="31"/>
      <c r="C245" s="173" t="s">
        <v>404</v>
      </c>
      <c r="D245" s="173" t="s">
        <v>136</v>
      </c>
      <c r="E245" s="174" t="s">
        <v>735</v>
      </c>
      <c r="F245" s="175" t="s">
        <v>736</v>
      </c>
      <c r="G245" s="176" t="s">
        <v>198</v>
      </c>
      <c r="H245" s="177">
        <v>5</v>
      </c>
      <c r="I245" s="178">
        <v>272.58</v>
      </c>
      <c r="J245" s="178">
        <f>ROUND(I245*H245,2)</f>
        <v>1362.9</v>
      </c>
      <c r="K245" s="175" t="s">
        <v>140</v>
      </c>
      <c r="L245" s="35"/>
      <c r="M245" s="179" t="s">
        <v>1</v>
      </c>
      <c r="N245" s="180" t="s">
        <v>40</v>
      </c>
      <c r="O245" s="181">
        <v>0.54700000000000004</v>
      </c>
      <c r="P245" s="181">
        <f>O245*H245</f>
        <v>2.7350000000000003</v>
      </c>
      <c r="Q245" s="181">
        <v>3.6904300000000001E-2</v>
      </c>
      <c r="R245" s="181">
        <f>Q245*H245</f>
        <v>0.1845215</v>
      </c>
      <c r="S245" s="181">
        <v>0</v>
      </c>
      <c r="T245" s="18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3" t="s">
        <v>151</v>
      </c>
      <c r="AT245" s="183" t="s">
        <v>136</v>
      </c>
      <c r="AU245" s="183" t="s">
        <v>85</v>
      </c>
      <c r="AY245" s="16" t="s">
        <v>135</v>
      </c>
      <c r="BE245" s="184">
        <f>IF(N245="základní",J245,0)</f>
        <v>1362.9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6" t="s">
        <v>83</v>
      </c>
      <c r="BK245" s="184">
        <f>ROUND(I245*H245,2)</f>
        <v>1362.9</v>
      </c>
      <c r="BL245" s="16" t="s">
        <v>151</v>
      </c>
      <c r="BM245" s="183" t="s">
        <v>737</v>
      </c>
    </row>
    <row r="246" spans="1:65" s="2" customFormat="1" ht="58.5">
      <c r="A246" s="30"/>
      <c r="B246" s="31"/>
      <c r="C246" s="32"/>
      <c r="D246" s="185" t="s">
        <v>143</v>
      </c>
      <c r="E246" s="32"/>
      <c r="F246" s="186" t="s">
        <v>738</v>
      </c>
      <c r="G246" s="32"/>
      <c r="H246" s="32"/>
      <c r="I246" s="32"/>
      <c r="J246" s="32"/>
      <c r="K246" s="32"/>
      <c r="L246" s="35"/>
      <c r="M246" s="187"/>
      <c r="N246" s="188"/>
      <c r="O246" s="67"/>
      <c r="P246" s="67"/>
      <c r="Q246" s="67"/>
      <c r="R246" s="67"/>
      <c r="S246" s="67"/>
      <c r="T246" s="68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6" t="s">
        <v>143</v>
      </c>
      <c r="AU246" s="16" t="s">
        <v>85</v>
      </c>
    </row>
    <row r="247" spans="1:65" s="13" customFormat="1" ht="11.25">
      <c r="B247" s="201"/>
      <c r="C247" s="202"/>
      <c r="D247" s="185" t="s">
        <v>192</v>
      </c>
      <c r="E247" s="203" t="s">
        <v>1</v>
      </c>
      <c r="F247" s="204" t="s">
        <v>134</v>
      </c>
      <c r="G247" s="202"/>
      <c r="H247" s="205">
        <v>5</v>
      </c>
      <c r="I247" s="202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192</v>
      </c>
      <c r="AU247" s="210" t="s">
        <v>85</v>
      </c>
      <c r="AV247" s="13" t="s">
        <v>85</v>
      </c>
      <c r="AW247" s="13" t="s">
        <v>32</v>
      </c>
      <c r="AX247" s="13" t="s">
        <v>83</v>
      </c>
      <c r="AY247" s="210" t="s">
        <v>135</v>
      </c>
    </row>
    <row r="248" spans="1:65" s="2" customFormat="1" ht="24.2" customHeight="1">
      <c r="A248" s="30"/>
      <c r="B248" s="31"/>
      <c r="C248" s="173" t="s">
        <v>410</v>
      </c>
      <c r="D248" s="173" t="s">
        <v>136</v>
      </c>
      <c r="E248" s="174" t="s">
        <v>740</v>
      </c>
      <c r="F248" s="175" t="s">
        <v>741</v>
      </c>
      <c r="G248" s="176" t="s">
        <v>198</v>
      </c>
      <c r="H248" s="177">
        <v>5</v>
      </c>
      <c r="I248" s="178">
        <v>369.82</v>
      </c>
      <c r="J248" s="178">
        <f>ROUND(I248*H248,2)</f>
        <v>1849.1</v>
      </c>
      <c r="K248" s="175" t="s">
        <v>140</v>
      </c>
      <c r="L248" s="35"/>
      <c r="M248" s="179" t="s">
        <v>1</v>
      </c>
      <c r="N248" s="180" t="s">
        <v>40</v>
      </c>
      <c r="O248" s="181">
        <v>0.753</v>
      </c>
      <c r="P248" s="181">
        <f>O248*H248</f>
        <v>3.7650000000000001</v>
      </c>
      <c r="Q248" s="181">
        <v>6.0526700000000003E-2</v>
      </c>
      <c r="R248" s="181">
        <f>Q248*H248</f>
        <v>0.3026335</v>
      </c>
      <c r="S248" s="181">
        <v>0</v>
      </c>
      <c r="T248" s="182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3" t="s">
        <v>151</v>
      </c>
      <c r="AT248" s="183" t="s">
        <v>136</v>
      </c>
      <c r="AU248" s="183" t="s">
        <v>85</v>
      </c>
      <c r="AY248" s="16" t="s">
        <v>135</v>
      </c>
      <c r="BE248" s="184">
        <f>IF(N248="základní",J248,0)</f>
        <v>1849.1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6" t="s">
        <v>83</v>
      </c>
      <c r="BK248" s="184">
        <f>ROUND(I248*H248,2)</f>
        <v>1849.1</v>
      </c>
      <c r="BL248" s="16" t="s">
        <v>151</v>
      </c>
      <c r="BM248" s="183" t="s">
        <v>742</v>
      </c>
    </row>
    <row r="249" spans="1:65" s="2" customFormat="1" ht="58.5">
      <c r="A249" s="30"/>
      <c r="B249" s="31"/>
      <c r="C249" s="32"/>
      <c r="D249" s="185" t="s">
        <v>143</v>
      </c>
      <c r="E249" s="32"/>
      <c r="F249" s="186" t="s">
        <v>743</v>
      </c>
      <c r="G249" s="32"/>
      <c r="H249" s="32"/>
      <c r="I249" s="32"/>
      <c r="J249" s="32"/>
      <c r="K249" s="32"/>
      <c r="L249" s="35"/>
      <c r="M249" s="187"/>
      <c r="N249" s="188"/>
      <c r="O249" s="67"/>
      <c r="P249" s="67"/>
      <c r="Q249" s="67"/>
      <c r="R249" s="67"/>
      <c r="S249" s="67"/>
      <c r="T249" s="68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6" t="s">
        <v>143</v>
      </c>
      <c r="AU249" s="16" t="s">
        <v>85</v>
      </c>
    </row>
    <row r="250" spans="1:65" s="13" customFormat="1" ht="11.25">
      <c r="B250" s="201"/>
      <c r="C250" s="202"/>
      <c r="D250" s="185" t="s">
        <v>192</v>
      </c>
      <c r="E250" s="203" t="s">
        <v>1</v>
      </c>
      <c r="F250" s="204" t="s">
        <v>134</v>
      </c>
      <c r="G250" s="202"/>
      <c r="H250" s="205">
        <v>5</v>
      </c>
      <c r="I250" s="202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192</v>
      </c>
      <c r="AU250" s="210" t="s">
        <v>85</v>
      </c>
      <c r="AV250" s="13" t="s">
        <v>85</v>
      </c>
      <c r="AW250" s="13" t="s">
        <v>32</v>
      </c>
      <c r="AX250" s="13" t="s">
        <v>83</v>
      </c>
      <c r="AY250" s="210" t="s">
        <v>135</v>
      </c>
    </row>
    <row r="251" spans="1:65" s="2" customFormat="1" ht="24.2" customHeight="1">
      <c r="A251" s="30"/>
      <c r="B251" s="31"/>
      <c r="C251" s="173" t="s">
        <v>418</v>
      </c>
      <c r="D251" s="173" t="s">
        <v>136</v>
      </c>
      <c r="E251" s="174" t="s">
        <v>745</v>
      </c>
      <c r="F251" s="175" t="s">
        <v>746</v>
      </c>
      <c r="G251" s="176" t="s">
        <v>349</v>
      </c>
      <c r="H251" s="177">
        <v>2</v>
      </c>
      <c r="I251" s="178">
        <v>241.32</v>
      </c>
      <c r="J251" s="178">
        <f>ROUND(I251*H251,2)</f>
        <v>482.64</v>
      </c>
      <c r="K251" s="175" t="s">
        <v>140</v>
      </c>
      <c r="L251" s="35"/>
      <c r="M251" s="179" t="s">
        <v>1</v>
      </c>
      <c r="N251" s="180" t="s">
        <v>40</v>
      </c>
      <c r="O251" s="181">
        <v>0.43</v>
      </c>
      <c r="P251" s="181">
        <f>O251*H251</f>
        <v>0.86</v>
      </c>
      <c r="Q251" s="181">
        <v>6.4999999999999997E-4</v>
      </c>
      <c r="R251" s="181">
        <f>Q251*H251</f>
        <v>1.2999999999999999E-3</v>
      </c>
      <c r="S251" s="181">
        <v>0</v>
      </c>
      <c r="T251" s="18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3" t="s">
        <v>151</v>
      </c>
      <c r="AT251" s="183" t="s">
        <v>136</v>
      </c>
      <c r="AU251" s="183" t="s">
        <v>85</v>
      </c>
      <c r="AY251" s="16" t="s">
        <v>135</v>
      </c>
      <c r="BE251" s="184">
        <f>IF(N251="základní",J251,0)</f>
        <v>482.64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83</v>
      </c>
      <c r="BK251" s="184">
        <f>ROUND(I251*H251,2)</f>
        <v>482.64</v>
      </c>
      <c r="BL251" s="16" t="s">
        <v>151</v>
      </c>
      <c r="BM251" s="183" t="s">
        <v>747</v>
      </c>
    </row>
    <row r="252" spans="1:65" s="2" customFormat="1" ht="19.5">
      <c r="A252" s="30"/>
      <c r="B252" s="31"/>
      <c r="C252" s="32"/>
      <c r="D252" s="185" t="s">
        <v>143</v>
      </c>
      <c r="E252" s="32"/>
      <c r="F252" s="186" t="s">
        <v>748</v>
      </c>
      <c r="G252" s="32"/>
      <c r="H252" s="32"/>
      <c r="I252" s="32"/>
      <c r="J252" s="32"/>
      <c r="K252" s="32"/>
      <c r="L252" s="35"/>
      <c r="M252" s="187"/>
      <c r="N252" s="188"/>
      <c r="O252" s="67"/>
      <c r="P252" s="67"/>
      <c r="Q252" s="67"/>
      <c r="R252" s="67"/>
      <c r="S252" s="67"/>
      <c r="T252" s="68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6" t="s">
        <v>143</v>
      </c>
      <c r="AU252" s="16" t="s">
        <v>85</v>
      </c>
    </row>
    <row r="253" spans="1:65" s="13" customFormat="1" ht="11.25">
      <c r="B253" s="201"/>
      <c r="C253" s="202"/>
      <c r="D253" s="185" t="s">
        <v>192</v>
      </c>
      <c r="E253" s="203" t="s">
        <v>1</v>
      </c>
      <c r="F253" s="204" t="s">
        <v>85</v>
      </c>
      <c r="G253" s="202"/>
      <c r="H253" s="205">
        <v>2</v>
      </c>
      <c r="I253" s="202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85</v>
      </c>
      <c r="AV253" s="13" t="s">
        <v>85</v>
      </c>
      <c r="AW253" s="13" t="s">
        <v>32</v>
      </c>
      <c r="AX253" s="13" t="s">
        <v>83</v>
      </c>
      <c r="AY253" s="210" t="s">
        <v>135</v>
      </c>
    </row>
    <row r="254" spans="1:65" s="2" customFormat="1" ht="24.2" customHeight="1">
      <c r="A254" s="30"/>
      <c r="B254" s="31"/>
      <c r="C254" s="173" t="s">
        <v>424</v>
      </c>
      <c r="D254" s="173" t="s">
        <v>136</v>
      </c>
      <c r="E254" s="174" t="s">
        <v>750</v>
      </c>
      <c r="F254" s="175" t="s">
        <v>751</v>
      </c>
      <c r="G254" s="176" t="s">
        <v>349</v>
      </c>
      <c r="H254" s="177">
        <v>2</v>
      </c>
      <c r="I254" s="178">
        <v>138.47</v>
      </c>
      <c r="J254" s="178">
        <f>ROUND(I254*H254,2)</f>
        <v>276.94</v>
      </c>
      <c r="K254" s="175" t="s">
        <v>140</v>
      </c>
      <c r="L254" s="35"/>
      <c r="M254" s="179" t="s">
        <v>1</v>
      </c>
      <c r="N254" s="180" t="s">
        <v>40</v>
      </c>
      <c r="O254" s="181">
        <v>0.28999999999999998</v>
      </c>
      <c r="P254" s="181">
        <f>O254*H254</f>
        <v>0.57999999999999996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3" t="s">
        <v>151</v>
      </c>
      <c r="AT254" s="183" t="s">
        <v>136</v>
      </c>
      <c r="AU254" s="183" t="s">
        <v>85</v>
      </c>
      <c r="AY254" s="16" t="s">
        <v>135</v>
      </c>
      <c r="BE254" s="184">
        <f>IF(N254="základní",J254,0)</f>
        <v>276.94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6" t="s">
        <v>83</v>
      </c>
      <c r="BK254" s="184">
        <f>ROUND(I254*H254,2)</f>
        <v>276.94</v>
      </c>
      <c r="BL254" s="16" t="s">
        <v>151</v>
      </c>
      <c r="BM254" s="183" t="s">
        <v>752</v>
      </c>
    </row>
    <row r="255" spans="1:65" s="2" customFormat="1" ht="19.5">
      <c r="A255" s="30"/>
      <c r="B255" s="31"/>
      <c r="C255" s="32"/>
      <c r="D255" s="185" t="s">
        <v>143</v>
      </c>
      <c r="E255" s="32"/>
      <c r="F255" s="186" t="s">
        <v>753</v>
      </c>
      <c r="G255" s="32"/>
      <c r="H255" s="32"/>
      <c r="I255" s="32"/>
      <c r="J255" s="32"/>
      <c r="K255" s="32"/>
      <c r="L255" s="35"/>
      <c r="M255" s="187"/>
      <c r="N255" s="188"/>
      <c r="O255" s="67"/>
      <c r="P255" s="67"/>
      <c r="Q255" s="67"/>
      <c r="R255" s="67"/>
      <c r="S255" s="67"/>
      <c r="T255" s="68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6" t="s">
        <v>143</v>
      </c>
      <c r="AU255" s="16" t="s">
        <v>85</v>
      </c>
    </row>
    <row r="256" spans="1:65" s="13" customFormat="1" ht="11.25">
      <c r="B256" s="201"/>
      <c r="C256" s="202"/>
      <c r="D256" s="185" t="s">
        <v>192</v>
      </c>
      <c r="E256" s="203" t="s">
        <v>1</v>
      </c>
      <c r="F256" s="204" t="s">
        <v>85</v>
      </c>
      <c r="G256" s="202"/>
      <c r="H256" s="205">
        <v>2</v>
      </c>
      <c r="I256" s="202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85</v>
      </c>
      <c r="AV256" s="13" t="s">
        <v>85</v>
      </c>
      <c r="AW256" s="13" t="s">
        <v>32</v>
      </c>
      <c r="AX256" s="13" t="s">
        <v>83</v>
      </c>
      <c r="AY256" s="210" t="s">
        <v>135</v>
      </c>
    </row>
    <row r="257" spans="1:65" s="2" customFormat="1" ht="16.5" customHeight="1">
      <c r="A257" s="30"/>
      <c r="B257" s="31"/>
      <c r="C257" s="173" t="s">
        <v>430</v>
      </c>
      <c r="D257" s="173" t="s">
        <v>136</v>
      </c>
      <c r="E257" s="174" t="s">
        <v>755</v>
      </c>
      <c r="F257" s="175" t="s">
        <v>756</v>
      </c>
      <c r="G257" s="176" t="s">
        <v>757</v>
      </c>
      <c r="H257" s="177">
        <v>1</v>
      </c>
      <c r="I257" s="178">
        <v>10000</v>
      </c>
      <c r="J257" s="178">
        <f>ROUND(I257*H257,2)</f>
        <v>10000</v>
      </c>
      <c r="K257" s="175" t="s">
        <v>1</v>
      </c>
      <c r="L257" s="35"/>
      <c r="M257" s="179" t="s">
        <v>1</v>
      </c>
      <c r="N257" s="180" t="s">
        <v>40</v>
      </c>
      <c r="O257" s="181">
        <v>1.3959999999999999</v>
      </c>
      <c r="P257" s="181">
        <f>O257*H257</f>
        <v>1.3959999999999999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83" t="s">
        <v>151</v>
      </c>
      <c r="AT257" s="183" t="s">
        <v>136</v>
      </c>
      <c r="AU257" s="183" t="s">
        <v>85</v>
      </c>
      <c r="AY257" s="16" t="s">
        <v>135</v>
      </c>
      <c r="BE257" s="184">
        <f>IF(N257="základní",J257,0)</f>
        <v>10000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6" t="s">
        <v>83</v>
      </c>
      <c r="BK257" s="184">
        <f>ROUND(I257*H257,2)</f>
        <v>10000</v>
      </c>
      <c r="BL257" s="16" t="s">
        <v>151</v>
      </c>
      <c r="BM257" s="183" t="s">
        <v>758</v>
      </c>
    </row>
    <row r="258" spans="1:65" s="2" customFormat="1" ht="29.25">
      <c r="A258" s="30"/>
      <c r="B258" s="31"/>
      <c r="C258" s="32"/>
      <c r="D258" s="185" t="s">
        <v>143</v>
      </c>
      <c r="E258" s="32"/>
      <c r="F258" s="186" t="s">
        <v>759</v>
      </c>
      <c r="G258" s="32"/>
      <c r="H258" s="32"/>
      <c r="I258" s="32"/>
      <c r="J258" s="32"/>
      <c r="K258" s="32"/>
      <c r="L258" s="35"/>
      <c r="M258" s="187"/>
      <c r="N258" s="188"/>
      <c r="O258" s="67"/>
      <c r="P258" s="67"/>
      <c r="Q258" s="67"/>
      <c r="R258" s="67"/>
      <c r="S258" s="67"/>
      <c r="T258" s="68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6" t="s">
        <v>143</v>
      </c>
      <c r="AU258" s="16" t="s">
        <v>85</v>
      </c>
    </row>
    <row r="259" spans="1:65" s="13" customFormat="1" ht="11.25">
      <c r="B259" s="201"/>
      <c r="C259" s="202"/>
      <c r="D259" s="185" t="s">
        <v>192</v>
      </c>
      <c r="E259" s="203" t="s">
        <v>1</v>
      </c>
      <c r="F259" s="204" t="s">
        <v>83</v>
      </c>
      <c r="G259" s="202"/>
      <c r="H259" s="205">
        <v>1</v>
      </c>
      <c r="I259" s="202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85</v>
      </c>
      <c r="AV259" s="13" t="s">
        <v>85</v>
      </c>
      <c r="AW259" s="13" t="s">
        <v>32</v>
      </c>
      <c r="AX259" s="13" t="s">
        <v>83</v>
      </c>
      <c r="AY259" s="210" t="s">
        <v>135</v>
      </c>
    </row>
    <row r="260" spans="1:65" s="2" customFormat="1" ht="16.5" customHeight="1">
      <c r="A260" s="30"/>
      <c r="B260" s="31"/>
      <c r="C260" s="173" t="s">
        <v>435</v>
      </c>
      <c r="D260" s="173" t="s">
        <v>136</v>
      </c>
      <c r="E260" s="174" t="s">
        <v>171</v>
      </c>
      <c r="F260" s="175" t="s">
        <v>761</v>
      </c>
      <c r="G260" s="176" t="s">
        <v>757</v>
      </c>
      <c r="H260" s="177">
        <v>1</v>
      </c>
      <c r="I260" s="178">
        <v>5000</v>
      </c>
      <c r="J260" s="178">
        <f>ROUND(I260*H260,2)</f>
        <v>5000</v>
      </c>
      <c r="K260" s="175" t="s">
        <v>1</v>
      </c>
      <c r="L260" s="35"/>
      <c r="M260" s="179" t="s">
        <v>1</v>
      </c>
      <c r="N260" s="180" t="s">
        <v>40</v>
      </c>
      <c r="O260" s="181">
        <v>1.3959999999999999</v>
      </c>
      <c r="P260" s="181">
        <f>O260*H260</f>
        <v>1.3959999999999999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3" t="s">
        <v>151</v>
      </c>
      <c r="AT260" s="183" t="s">
        <v>136</v>
      </c>
      <c r="AU260" s="183" t="s">
        <v>85</v>
      </c>
      <c r="AY260" s="16" t="s">
        <v>135</v>
      </c>
      <c r="BE260" s="184">
        <f>IF(N260="základní",J260,0)</f>
        <v>5000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83</v>
      </c>
      <c r="BK260" s="184">
        <f>ROUND(I260*H260,2)</f>
        <v>5000</v>
      </c>
      <c r="BL260" s="16" t="s">
        <v>151</v>
      </c>
      <c r="BM260" s="183" t="s">
        <v>762</v>
      </c>
    </row>
    <row r="261" spans="1:65" s="2" customFormat="1" ht="29.25">
      <c r="A261" s="30"/>
      <c r="B261" s="31"/>
      <c r="C261" s="32"/>
      <c r="D261" s="185" t="s">
        <v>143</v>
      </c>
      <c r="E261" s="32"/>
      <c r="F261" s="186" t="s">
        <v>759</v>
      </c>
      <c r="G261" s="32"/>
      <c r="H261" s="32"/>
      <c r="I261" s="32"/>
      <c r="J261" s="32"/>
      <c r="K261" s="32"/>
      <c r="L261" s="35"/>
      <c r="M261" s="187"/>
      <c r="N261" s="188"/>
      <c r="O261" s="67"/>
      <c r="P261" s="67"/>
      <c r="Q261" s="67"/>
      <c r="R261" s="67"/>
      <c r="S261" s="67"/>
      <c r="T261" s="68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6" t="s">
        <v>143</v>
      </c>
      <c r="AU261" s="16" t="s">
        <v>85</v>
      </c>
    </row>
    <row r="262" spans="1:65" s="13" customFormat="1" ht="11.25">
      <c r="B262" s="201"/>
      <c r="C262" s="202"/>
      <c r="D262" s="185" t="s">
        <v>192</v>
      </c>
      <c r="E262" s="203" t="s">
        <v>1</v>
      </c>
      <c r="F262" s="204" t="s">
        <v>83</v>
      </c>
      <c r="G262" s="202"/>
      <c r="H262" s="205">
        <v>1</v>
      </c>
      <c r="I262" s="202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85</v>
      </c>
      <c r="AV262" s="13" t="s">
        <v>85</v>
      </c>
      <c r="AW262" s="13" t="s">
        <v>32</v>
      </c>
      <c r="AX262" s="13" t="s">
        <v>83</v>
      </c>
      <c r="AY262" s="210" t="s">
        <v>135</v>
      </c>
    </row>
    <row r="263" spans="1:65" s="2" customFormat="1" ht="24.2" customHeight="1">
      <c r="A263" s="30"/>
      <c r="B263" s="31"/>
      <c r="C263" s="173" t="s">
        <v>441</v>
      </c>
      <c r="D263" s="173" t="s">
        <v>136</v>
      </c>
      <c r="E263" s="174" t="s">
        <v>764</v>
      </c>
      <c r="F263" s="175" t="s">
        <v>765</v>
      </c>
      <c r="G263" s="176" t="s">
        <v>757</v>
      </c>
      <c r="H263" s="177">
        <v>1</v>
      </c>
      <c r="I263" s="178">
        <v>10000</v>
      </c>
      <c r="J263" s="178">
        <f>ROUND(I263*H263,2)</f>
        <v>10000</v>
      </c>
      <c r="K263" s="175" t="s">
        <v>1</v>
      </c>
      <c r="L263" s="35"/>
      <c r="M263" s="179" t="s">
        <v>1</v>
      </c>
      <c r="N263" s="180" t="s">
        <v>40</v>
      </c>
      <c r="O263" s="181">
        <v>1.3959999999999999</v>
      </c>
      <c r="P263" s="181">
        <f>O263*H263</f>
        <v>1.3959999999999999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3" t="s">
        <v>151</v>
      </c>
      <c r="AT263" s="183" t="s">
        <v>136</v>
      </c>
      <c r="AU263" s="183" t="s">
        <v>85</v>
      </c>
      <c r="AY263" s="16" t="s">
        <v>135</v>
      </c>
      <c r="BE263" s="184">
        <f>IF(N263="základní",J263,0)</f>
        <v>10000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83</v>
      </c>
      <c r="BK263" s="184">
        <f>ROUND(I263*H263,2)</f>
        <v>10000</v>
      </c>
      <c r="BL263" s="16" t="s">
        <v>151</v>
      </c>
      <c r="BM263" s="183" t="s">
        <v>766</v>
      </c>
    </row>
    <row r="264" spans="1:65" s="2" customFormat="1" ht="29.25">
      <c r="A264" s="30"/>
      <c r="B264" s="31"/>
      <c r="C264" s="32"/>
      <c r="D264" s="185" t="s">
        <v>143</v>
      </c>
      <c r="E264" s="32"/>
      <c r="F264" s="186" t="s">
        <v>759</v>
      </c>
      <c r="G264" s="32"/>
      <c r="H264" s="32"/>
      <c r="I264" s="32"/>
      <c r="J264" s="32"/>
      <c r="K264" s="32"/>
      <c r="L264" s="35"/>
      <c r="M264" s="187"/>
      <c r="N264" s="188"/>
      <c r="O264" s="67"/>
      <c r="P264" s="67"/>
      <c r="Q264" s="67"/>
      <c r="R264" s="67"/>
      <c r="S264" s="67"/>
      <c r="T264" s="68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6" t="s">
        <v>143</v>
      </c>
      <c r="AU264" s="16" t="s">
        <v>85</v>
      </c>
    </row>
    <row r="265" spans="1:65" s="13" customFormat="1" ht="11.25">
      <c r="B265" s="201"/>
      <c r="C265" s="202"/>
      <c r="D265" s="185" t="s">
        <v>192</v>
      </c>
      <c r="E265" s="203" t="s">
        <v>1</v>
      </c>
      <c r="F265" s="204" t="s">
        <v>83</v>
      </c>
      <c r="G265" s="202"/>
      <c r="H265" s="205">
        <v>1</v>
      </c>
      <c r="I265" s="202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85</v>
      </c>
      <c r="AV265" s="13" t="s">
        <v>85</v>
      </c>
      <c r="AW265" s="13" t="s">
        <v>32</v>
      </c>
      <c r="AX265" s="13" t="s">
        <v>83</v>
      </c>
      <c r="AY265" s="210" t="s">
        <v>135</v>
      </c>
    </row>
    <row r="266" spans="1:65" s="11" customFormat="1" ht="22.9" customHeight="1">
      <c r="B266" s="160"/>
      <c r="C266" s="161"/>
      <c r="D266" s="162" t="s">
        <v>74</v>
      </c>
      <c r="E266" s="199" t="s">
        <v>447</v>
      </c>
      <c r="F266" s="199" t="s">
        <v>448</v>
      </c>
      <c r="G266" s="161"/>
      <c r="H266" s="161"/>
      <c r="I266" s="161"/>
      <c r="J266" s="200">
        <f>BK266</f>
        <v>9759.5300000000007</v>
      </c>
      <c r="K266" s="161"/>
      <c r="L266" s="165"/>
      <c r="M266" s="166"/>
      <c r="N266" s="167"/>
      <c r="O266" s="167"/>
      <c r="P266" s="168">
        <f>SUM(P267:P268)</f>
        <v>14.116572</v>
      </c>
      <c r="Q266" s="167"/>
      <c r="R266" s="168">
        <f>SUM(R267:R268)</f>
        <v>0</v>
      </c>
      <c r="S266" s="167"/>
      <c r="T266" s="169">
        <f>SUM(T267:T268)</f>
        <v>0</v>
      </c>
      <c r="AR266" s="170" t="s">
        <v>83</v>
      </c>
      <c r="AT266" s="171" t="s">
        <v>74</v>
      </c>
      <c r="AU266" s="171" t="s">
        <v>83</v>
      </c>
      <c r="AY266" s="170" t="s">
        <v>135</v>
      </c>
      <c r="BK266" s="172">
        <f>SUM(BK267:BK268)</f>
        <v>9759.5300000000007</v>
      </c>
    </row>
    <row r="267" spans="1:65" s="2" customFormat="1" ht="24.2" customHeight="1">
      <c r="A267" s="30"/>
      <c r="B267" s="31"/>
      <c r="C267" s="173" t="s">
        <v>449</v>
      </c>
      <c r="D267" s="173" t="s">
        <v>136</v>
      </c>
      <c r="E267" s="174" t="s">
        <v>768</v>
      </c>
      <c r="F267" s="175" t="s">
        <v>769</v>
      </c>
      <c r="G267" s="176" t="s">
        <v>421</v>
      </c>
      <c r="H267" s="177">
        <v>17.048999999999999</v>
      </c>
      <c r="I267" s="178">
        <v>572.44000000000005</v>
      </c>
      <c r="J267" s="178">
        <f>ROUND(I267*H267,2)</f>
        <v>9759.5300000000007</v>
      </c>
      <c r="K267" s="175" t="s">
        <v>140</v>
      </c>
      <c r="L267" s="35"/>
      <c r="M267" s="179" t="s">
        <v>1</v>
      </c>
      <c r="N267" s="180" t="s">
        <v>40</v>
      </c>
      <c r="O267" s="181">
        <v>0.82799999999999996</v>
      </c>
      <c r="P267" s="181">
        <f>O267*H267</f>
        <v>14.116572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83" t="s">
        <v>151</v>
      </c>
      <c r="AT267" s="183" t="s">
        <v>136</v>
      </c>
      <c r="AU267" s="183" t="s">
        <v>85</v>
      </c>
      <c r="AY267" s="16" t="s">
        <v>135</v>
      </c>
      <c r="BE267" s="184">
        <f>IF(N267="základní",J267,0)</f>
        <v>9759.5300000000007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6" t="s">
        <v>83</v>
      </c>
      <c r="BK267" s="184">
        <f>ROUND(I267*H267,2)</f>
        <v>9759.5300000000007</v>
      </c>
      <c r="BL267" s="16" t="s">
        <v>151</v>
      </c>
      <c r="BM267" s="183" t="s">
        <v>770</v>
      </c>
    </row>
    <row r="268" spans="1:65" s="2" customFormat="1" ht="29.25">
      <c r="A268" s="30"/>
      <c r="B268" s="31"/>
      <c r="C268" s="32"/>
      <c r="D268" s="185" t="s">
        <v>143</v>
      </c>
      <c r="E268" s="32"/>
      <c r="F268" s="186" t="s">
        <v>771</v>
      </c>
      <c r="G268" s="32"/>
      <c r="H268" s="32"/>
      <c r="I268" s="32"/>
      <c r="J268" s="32"/>
      <c r="K268" s="32"/>
      <c r="L268" s="35"/>
      <c r="M268" s="189"/>
      <c r="N268" s="190"/>
      <c r="O268" s="191"/>
      <c r="P268" s="191"/>
      <c r="Q268" s="191"/>
      <c r="R268" s="191"/>
      <c r="S268" s="191"/>
      <c r="T268" s="192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6" t="s">
        <v>143</v>
      </c>
      <c r="AU268" s="16" t="s">
        <v>85</v>
      </c>
    </row>
    <row r="269" spans="1:65" s="2" customFormat="1" ht="6.95" customHeight="1">
      <c r="A269" s="30"/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35"/>
      <c r="M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</sheetData>
  <sheetProtection algorithmName="SHA-512" hashValue="Ne1TyiKXoGhCPaLsJkqv0UiowgPlu08gADKBFpbtPxB+B7pr9jm2P4kaHporXA6reIJmw4SzKAmlm1GOimQkWw==" saltValue="pZ9dkzyQ/ZIxtA9Y909yPEQWW/nEHZGPvkfmlMjmcjqKxG01ARaeEU4swVUMkUwSVykrZcnUGCy26JMU++JJ2w==" spinCount="100000" sheet="1" objects="1" scenarios="1" formatColumns="0" formatRows="0" autoFilter="0"/>
  <autoFilter ref="C122:K2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1"/>
    </row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106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85</v>
      </c>
    </row>
    <row r="4" spans="1:46" s="1" customFormat="1" ht="24.95" customHeight="1">
      <c r="B4" s="19"/>
      <c r="D4" s="106" t="s">
        <v>110</v>
      </c>
      <c r="L4" s="19"/>
      <c r="M4" s="107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8" t="s">
        <v>14</v>
      </c>
      <c r="L6" s="19"/>
    </row>
    <row r="7" spans="1:46" s="1" customFormat="1" ht="26.25" customHeight="1">
      <c r="B7" s="19"/>
      <c r="E7" s="266" t="str">
        <f>'Rekapitulace stavby'!K6</f>
        <v>Obnova a propojení vodovodních řadů v ulici Palackého v Českém Brodě</v>
      </c>
      <c r="F7" s="267"/>
      <c r="G7" s="267"/>
      <c r="H7" s="267"/>
      <c r="L7" s="19"/>
    </row>
    <row r="8" spans="1:46" s="2" customFormat="1" ht="12" customHeight="1">
      <c r="A8" s="30"/>
      <c r="B8" s="35"/>
      <c r="C8" s="30"/>
      <c r="D8" s="108" t="s">
        <v>111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8" t="s">
        <v>971</v>
      </c>
      <c r="F9" s="269"/>
      <c r="G9" s="269"/>
      <c r="H9" s="269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'Rekapitulace stavby'!AN8</f>
        <v>19. 11. 2021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">
        <v>24</v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">
        <v>25</v>
      </c>
      <c r="F15" s="30"/>
      <c r="G15" s="30"/>
      <c r="H15" s="30"/>
      <c r="I15" s="108" t="s">
        <v>26</v>
      </c>
      <c r="J15" s="109" t="s">
        <v>1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27</v>
      </c>
      <c r="E17" s="30"/>
      <c r="F17" s="30"/>
      <c r="G17" s="30"/>
      <c r="H17" s="30"/>
      <c r="I17" s="108" t="s">
        <v>23</v>
      </c>
      <c r="J17" s="109" t="str">
        <f>'Rekapitulace stavby'!AN13</f>
        <v/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70" t="str">
        <f>'Rekapitulace stavby'!E14</f>
        <v xml:space="preserve"> </v>
      </c>
      <c r="F18" s="270"/>
      <c r="G18" s="270"/>
      <c r="H18" s="270"/>
      <c r="I18" s="108" t="s">
        <v>26</v>
      </c>
      <c r="J18" s="109" t="str">
        <f>'Rekapitulace stavby'!AN14</f>
        <v/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29</v>
      </c>
      <c r="E20" s="30"/>
      <c r="F20" s="30"/>
      <c r="G20" s="30"/>
      <c r="H20" s="30"/>
      <c r="I20" s="108" t="s">
        <v>23</v>
      </c>
      <c r="J20" s="109" t="s">
        <v>30</v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">
        <v>31</v>
      </c>
      <c r="F21" s="30"/>
      <c r="G21" s="30"/>
      <c r="H21" s="30"/>
      <c r="I21" s="108" t="s">
        <v>26</v>
      </c>
      <c r="J21" s="109" t="s">
        <v>1</v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33</v>
      </c>
      <c r="E23" s="30"/>
      <c r="F23" s="30"/>
      <c r="G23" s="30"/>
      <c r="H23" s="30"/>
      <c r="I23" s="108" t="s">
        <v>23</v>
      </c>
      <c r="J23" s="109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IF('Rekapitulace stavby'!E20="","",'Rekapitulace stavby'!E20)</f>
        <v xml:space="preserve"> </v>
      </c>
      <c r="F24" s="30"/>
      <c r="G24" s="30"/>
      <c r="H24" s="30"/>
      <c r="I24" s="108" t="s">
        <v>26</v>
      </c>
      <c r="J24" s="109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71" t="s">
        <v>1</v>
      </c>
      <c r="F27" s="271"/>
      <c r="G27" s="271"/>
      <c r="H27" s="2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35</v>
      </c>
      <c r="E30" s="30"/>
      <c r="F30" s="30"/>
      <c r="G30" s="30"/>
      <c r="H30" s="30"/>
      <c r="I30" s="30"/>
      <c r="J30" s="116">
        <f>ROUND(J125, 2)</f>
        <v>309115.8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37</v>
      </c>
      <c r="G32" s="30"/>
      <c r="H32" s="30"/>
      <c r="I32" s="117" t="s">
        <v>36</v>
      </c>
      <c r="J32" s="117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39</v>
      </c>
      <c r="E33" s="108" t="s">
        <v>40</v>
      </c>
      <c r="F33" s="119">
        <f>ROUND((SUM(BE125:BE311)),  2)</f>
        <v>309115.8</v>
      </c>
      <c r="G33" s="30"/>
      <c r="H33" s="30"/>
      <c r="I33" s="120">
        <v>0.21</v>
      </c>
      <c r="J33" s="119">
        <f>ROUND(((SUM(BE125:BE311))*I33),  2)</f>
        <v>64914.32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41</v>
      </c>
      <c r="F34" s="119">
        <f>ROUND((SUM(BF125:BF311)),  2)</f>
        <v>0</v>
      </c>
      <c r="G34" s="30"/>
      <c r="H34" s="30"/>
      <c r="I34" s="120">
        <v>0.15</v>
      </c>
      <c r="J34" s="119">
        <f>ROUND(((SUM(BF125:BF311))*I34),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42</v>
      </c>
      <c r="F35" s="119">
        <f>ROUND((SUM(BG125:BG311)),  2)</f>
        <v>0</v>
      </c>
      <c r="G35" s="30"/>
      <c r="H35" s="30"/>
      <c r="I35" s="120">
        <v>0.21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43</v>
      </c>
      <c r="F36" s="119">
        <f>ROUND((SUM(BH125:BH311)),  2)</f>
        <v>0</v>
      </c>
      <c r="G36" s="30"/>
      <c r="H36" s="30"/>
      <c r="I36" s="120">
        <v>0.15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44</v>
      </c>
      <c r="F37" s="119">
        <f>ROUND((SUM(BI125:BI311)),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374030.12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7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47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0"/>
      <c r="B61" s="35"/>
      <c r="C61" s="30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0"/>
      <c r="B65" s="35"/>
      <c r="C65" s="30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0"/>
      <c r="B76" s="35"/>
      <c r="C76" s="30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72" t="str">
        <f>E7</f>
        <v>Obnova a propojení vodovodních řadů v ulici Palackého v Českém Brodě</v>
      </c>
      <c r="F85" s="273"/>
      <c r="G85" s="273"/>
      <c r="H85" s="27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0" t="str">
        <f>E9</f>
        <v>SO306 - Spojná kanalizační šachta</v>
      </c>
      <c r="F87" s="274"/>
      <c r="G87" s="274"/>
      <c r="H87" s="274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2"/>
      <c r="E89" s="32"/>
      <c r="F89" s="25" t="str">
        <f>F12</f>
        <v>Český Brod</v>
      </c>
      <c r="G89" s="32"/>
      <c r="H89" s="32"/>
      <c r="I89" s="27" t="s">
        <v>20</v>
      </c>
      <c r="J89" s="62" t="str">
        <f>IF(J12="","",J12)</f>
        <v>19. 11. 2021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40.15" customHeight="1">
      <c r="A91" s="30"/>
      <c r="B91" s="31"/>
      <c r="C91" s="27" t="s">
        <v>22</v>
      </c>
      <c r="D91" s="32"/>
      <c r="E91" s="32"/>
      <c r="F91" s="25" t="str">
        <f>E15</f>
        <v>Město Český Brod, náměstí Husovo 70, 28201 Český B</v>
      </c>
      <c r="G91" s="32"/>
      <c r="H91" s="32"/>
      <c r="I91" s="27" t="s">
        <v>29</v>
      </c>
      <c r="J91" s="28" t="str">
        <f>E21</f>
        <v>LNConsult s.r.o., U hřiště 250, 25083 Škvorec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2"/>
      <c r="E92" s="32"/>
      <c r="F92" s="25" t="str">
        <f>IF(E18="","",E18)</f>
        <v xml:space="preserve"> </v>
      </c>
      <c r="G92" s="32"/>
      <c r="H92" s="32"/>
      <c r="I92" s="27" t="s">
        <v>33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114</v>
      </c>
      <c r="D94" s="140"/>
      <c r="E94" s="140"/>
      <c r="F94" s="140"/>
      <c r="G94" s="140"/>
      <c r="H94" s="140"/>
      <c r="I94" s="140"/>
      <c r="J94" s="141" t="s">
        <v>115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116</v>
      </c>
      <c r="D96" s="32"/>
      <c r="E96" s="32"/>
      <c r="F96" s="32"/>
      <c r="G96" s="32"/>
      <c r="H96" s="32"/>
      <c r="I96" s="32"/>
      <c r="J96" s="80">
        <f>J125</f>
        <v>309115.8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6" t="s">
        <v>117</v>
      </c>
    </row>
    <row r="97" spans="1:31" s="9" customFormat="1" ht="24.95" customHeight="1">
      <c r="B97" s="143"/>
      <c r="C97" s="144"/>
      <c r="D97" s="145" t="s">
        <v>177</v>
      </c>
      <c r="E97" s="146"/>
      <c r="F97" s="146"/>
      <c r="G97" s="146"/>
      <c r="H97" s="146"/>
      <c r="I97" s="146"/>
      <c r="J97" s="147">
        <f>J126</f>
        <v>309115.8</v>
      </c>
      <c r="K97" s="144"/>
      <c r="L97" s="148"/>
    </row>
    <row r="98" spans="1:31" s="12" customFormat="1" ht="19.899999999999999" customHeight="1">
      <c r="B98" s="193"/>
      <c r="C98" s="194"/>
      <c r="D98" s="195" t="s">
        <v>178</v>
      </c>
      <c r="E98" s="196"/>
      <c r="F98" s="196"/>
      <c r="G98" s="196"/>
      <c r="H98" s="196"/>
      <c r="I98" s="196"/>
      <c r="J98" s="197">
        <f>J127</f>
        <v>183668.95999999996</v>
      </c>
      <c r="K98" s="194"/>
      <c r="L98" s="198"/>
    </row>
    <row r="99" spans="1:31" s="12" customFormat="1" ht="19.899999999999999" customHeight="1">
      <c r="B99" s="193"/>
      <c r="C99" s="194"/>
      <c r="D99" s="195" t="s">
        <v>972</v>
      </c>
      <c r="E99" s="196"/>
      <c r="F99" s="196"/>
      <c r="G99" s="196"/>
      <c r="H99" s="196"/>
      <c r="I99" s="196"/>
      <c r="J99" s="197">
        <f>J196</f>
        <v>28637.629999999997</v>
      </c>
      <c r="K99" s="194"/>
      <c r="L99" s="198"/>
    </row>
    <row r="100" spans="1:31" s="12" customFormat="1" ht="19.899999999999999" customHeight="1">
      <c r="B100" s="193"/>
      <c r="C100" s="194"/>
      <c r="D100" s="195" t="s">
        <v>455</v>
      </c>
      <c r="E100" s="196"/>
      <c r="F100" s="196"/>
      <c r="G100" s="196"/>
      <c r="H100" s="196"/>
      <c r="I100" s="196"/>
      <c r="J100" s="197">
        <f>J206</f>
        <v>5933.32</v>
      </c>
      <c r="K100" s="194"/>
      <c r="L100" s="198"/>
    </row>
    <row r="101" spans="1:31" s="12" customFormat="1" ht="19.899999999999999" customHeight="1">
      <c r="B101" s="193"/>
      <c r="C101" s="194"/>
      <c r="D101" s="195" t="s">
        <v>179</v>
      </c>
      <c r="E101" s="196"/>
      <c r="F101" s="196"/>
      <c r="G101" s="196"/>
      <c r="H101" s="196"/>
      <c r="I101" s="196"/>
      <c r="J101" s="197">
        <f>J216</f>
        <v>7004.3</v>
      </c>
      <c r="K101" s="194"/>
      <c r="L101" s="198"/>
    </row>
    <row r="102" spans="1:31" s="12" customFormat="1" ht="19.899999999999999" customHeight="1">
      <c r="B102" s="193"/>
      <c r="C102" s="194"/>
      <c r="D102" s="195" t="s">
        <v>180</v>
      </c>
      <c r="E102" s="196"/>
      <c r="F102" s="196"/>
      <c r="G102" s="196"/>
      <c r="H102" s="196"/>
      <c r="I102" s="196"/>
      <c r="J102" s="197">
        <f>J223</f>
        <v>58740.52</v>
      </c>
      <c r="K102" s="194"/>
      <c r="L102" s="198"/>
    </row>
    <row r="103" spans="1:31" s="12" customFormat="1" ht="19.899999999999999" customHeight="1">
      <c r="B103" s="193"/>
      <c r="C103" s="194"/>
      <c r="D103" s="195" t="s">
        <v>181</v>
      </c>
      <c r="E103" s="196"/>
      <c r="F103" s="196"/>
      <c r="G103" s="196"/>
      <c r="H103" s="196"/>
      <c r="I103" s="196"/>
      <c r="J103" s="197">
        <f>J278</f>
        <v>4825.6899999999996</v>
      </c>
      <c r="K103" s="194"/>
      <c r="L103" s="198"/>
    </row>
    <row r="104" spans="1:31" s="12" customFormat="1" ht="19.899999999999999" customHeight="1">
      <c r="B104" s="193"/>
      <c r="C104" s="194"/>
      <c r="D104" s="195" t="s">
        <v>182</v>
      </c>
      <c r="E104" s="196"/>
      <c r="F104" s="196"/>
      <c r="G104" s="196"/>
      <c r="H104" s="196"/>
      <c r="I104" s="196"/>
      <c r="J104" s="197">
        <f>J297</f>
        <v>11523.76</v>
      </c>
      <c r="K104" s="194"/>
      <c r="L104" s="198"/>
    </row>
    <row r="105" spans="1:31" s="12" customFormat="1" ht="19.899999999999999" customHeight="1">
      <c r="B105" s="193"/>
      <c r="C105" s="194"/>
      <c r="D105" s="195" t="s">
        <v>183</v>
      </c>
      <c r="E105" s="196"/>
      <c r="F105" s="196"/>
      <c r="G105" s="196"/>
      <c r="H105" s="196"/>
      <c r="I105" s="196"/>
      <c r="J105" s="197">
        <f>J309</f>
        <v>8781.6200000000008</v>
      </c>
      <c r="K105" s="194"/>
      <c r="L105" s="198"/>
    </row>
    <row r="106" spans="1:31" s="2" customFormat="1" ht="21.7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22" t="s">
        <v>119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26.25" customHeight="1">
      <c r="A115" s="30"/>
      <c r="B115" s="31"/>
      <c r="C115" s="32"/>
      <c r="D115" s="32"/>
      <c r="E115" s="272" t="str">
        <f>E7</f>
        <v>Obnova a propojení vodovodních řadů v ulici Palackého v Českém Brodě</v>
      </c>
      <c r="F115" s="273"/>
      <c r="G115" s="273"/>
      <c r="H115" s="273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111</v>
      </c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6.5" customHeight="1">
      <c r="A117" s="30"/>
      <c r="B117" s="31"/>
      <c r="C117" s="32"/>
      <c r="D117" s="32"/>
      <c r="E117" s="230" t="str">
        <f>E9</f>
        <v>SO306 - Spojná kanalizační šachta</v>
      </c>
      <c r="F117" s="274"/>
      <c r="G117" s="274"/>
      <c r="H117" s="274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>
      <c r="A119" s="30"/>
      <c r="B119" s="31"/>
      <c r="C119" s="27" t="s">
        <v>18</v>
      </c>
      <c r="D119" s="32"/>
      <c r="E119" s="32"/>
      <c r="F119" s="25" t="str">
        <f>F12</f>
        <v>Český Brod</v>
      </c>
      <c r="G119" s="32"/>
      <c r="H119" s="32"/>
      <c r="I119" s="27" t="s">
        <v>20</v>
      </c>
      <c r="J119" s="62" t="str">
        <f>IF(J12="","",J12)</f>
        <v>19. 11. 2021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40.15" customHeight="1">
      <c r="A121" s="30"/>
      <c r="B121" s="31"/>
      <c r="C121" s="27" t="s">
        <v>22</v>
      </c>
      <c r="D121" s="32"/>
      <c r="E121" s="32"/>
      <c r="F121" s="25" t="str">
        <f>E15</f>
        <v>Město Český Brod, náměstí Husovo 70, 28201 Český B</v>
      </c>
      <c r="G121" s="32"/>
      <c r="H121" s="32"/>
      <c r="I121" s="27" t="s">
        <v>29</v>
      </c>
      <c r="J121" s="28" t="str">
        <f>E21</f>
        <v>LNConsult s.r.o., U hřiště 250, 25083 Škvorec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2" customHeight="1">
      <c r="A122" s="30"/>
      <c r="B122" s="31"/>
      <c r="C122" s="27" t="s">
        <v>27</v>
      </c>
      <c r="D122" s="32"/>
      <c r="E122" s="32"/>
      <c r="F122" s="25" t="str">
        <f>IF(E18="","",E18)</f>
        <v xml:space="preserve"> </v>
      </c>
      <c r="G122" s="32"/>
      <c r="H122" s="32"/>
      <c r="I122" s="27" t="s">
        <v>33</v>
      </c>
      <c r="J122" s="28" t="str">
        <f>E24</f>
        <v xml:space="preserve"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0" customFormat="1" ht="29.25" customHeight="1">
      <c r="A124" s="149"/>
      <c r="B124" s="150"/>
      <c r="C124" s="151" t="s">
        <v>120</v>
      </c>
      <c r="D124" s="152" t="s">
        <v>60</v>
      </c>
      <c r="E124" s="152" t="s">
        <v>56</v>
      </c>
      <c r="F124" s="152" t="s">
        <v>57</v>
      </c>
      <c r="G124" s="152" t="s">
        <v>121</v>
      </c>
      <c r="H124" s="152" t="s">
        <v>122</v>
      </c>
      <c r="I124" s="152" t="s">
        <v>123</v>
      </c>
      <c r="J124" s="152" t="s">
        <v>115</v>
      </c>
      <c r="K124" s="153" t="s">
        <v>124</v>
      </c>
      <c r="L124" s="154"/>
      <c r="M124" s="71" t="s">
        <v>1</v>
      </c>
      <c r="N124" s="72" t="s">
        <v>39</v>
      </c>
      <c r="O124" s="72" t="s">
        <v>125</v>
      </c>
      <c r="P124" s="72" t="s">
        <v>126</v>
      </c>
      <c r="Q124" s="72" t="s">
        <v>127</v>
      </c>
      <c r="R124" s="72" t="s">
        <v>128</v>
      </c>
      <c r="S124" s="72" t="s">
        <v>129</v>
      </c>
      <c r="T124" s="73" t="s">
        <v>130</v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65" s="2" customFormat="1" ht="22.9" customHeight="1">
      <c r="A125" s="30"/>
      <c r="B125" s="31"/>
      <c r="C125" s="78" t="s">
        <v>131</v>
      </c>
      <c r="D125" s="32"/>
      <c r="E125" s="32"/>
      <c r="F125" s="32"/>
      <c r="G125" s="32"/>
      <c r="H125" s="32"/>
      <c r="I125" s="32"/>
      <c r="J125" s="155">
        <f>BK125</f>
        <v>309115.8</v>
      </c>
      <c r="K125" s="32"/>
      <c r="L125" s="35"/>
      <c r="M125" s="74"/>
      <c r="N125" s="156"/>
      <c r="O125" s="75"/>
      <c r="P125" s="157">
        <f>P126</f>
        <v>594.15923999999995</v>
      </c>
      <c r="Q125" s="75"/>
      <c r="R125" s="157">
        <f>R126</f>
        <v>28.130144630733803</v>
      </c>
      <c r="S125" s="75"/>
      <c r="T125" s="158">
        <f>T126</f>
        <v>18.388199999999998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6" t="s">
        <v>74</v>
      </c>
      <c r="AU125" s="16" t="s">
        <v>117</v>
      </c>
      <c r="BK125" s="159">
        <f>BK126</f>
        <v>309115.8</v>
      </c>
    </row>
    <row r="126" spans="1:65" s="11" customFormat="1" ht="25.9" customHeight="1">
      <c r="B126" s="160"/>
      <c r="C126" s="161"/>
      <c r="D126" s="162" t="s">
        <v>74</v>
      </c>
      <c r="E126" s="163" t="s">
        <v>184</v>
      </c>
      <c r="F126" s="163" t="s">
        <v>185</v>
      </c>
      <c r="G126" s="161"/>
      <c r="H126" s="161"/>
      <c r="I126" s="161"/>
      <c r="J126" s="164">
        <f>BK126</f>
        <v>309115.8</v>
      </c>
      <c r="K126" s="161"/>
      <c r="L126" s="165"/>
      <c r="M126" s="166"/>
      <c r="N126" s="167"/>
      <c r="O126" s="167"/>
      <c r="P126" s="168">
        <f>P127+P196+P206+P216+P223+P278+P297+P309</f>
        <v>594.15923999999995</v>
      </c>
      <c r="Q126" s="167"/>
      <c r="R126" s="168">
        <f>R127+R196+R206+R216+R223+R278+R297+R309</f>
        <v>28.130144630733803</v>
      </c>
      <c r="S126" s="167"/>
      <c r="T126" s="169">
        <f>T127+T196+T206+T216+T223+T278+T297+T309</f>
        <v>18.388199999999998</v>
      </c>
      <c r="AR126" s="170" t="s">
        <v>83</v>
      </c>
      <c r="AT126" s="171" t="s">
        <v>74</v>
      </c>
      <c r="AU126" s="171" t="s">
        <v>75</v>
      </c>
      <c r="AY126" s="170" t="s">
        <v>135</v>
      </c>
      <c r="BK126" s="172">
        <f>BK127+BK196+BK206+BK216+BK223+BK278+BK297+BK309</f>
        <v>309115.8</v>
      </c>
    </row>
    <row r="127" spans="1:65" s="11" customFormat="1" ht="22.9" customHeight="1">
      <c r="B127" s="160"/>
      <c r="C127" s="161"/>
      <c r="D127" s="162" t="s">
        <v>74</v>
      </c>
      <c r="E127" s="199" t="s">
        <v>83</v>
      </c>
      <c r="F127" s="199" t="s">
        <v>186</v>
      </c>
      <c r="G127" s="161"/>
      <c r="H127" s="161"/>
      <c r="I127" s="161"/>
      <c r="J127" s="200">
        <f>BK127</f>
        <v>183668.95999999996</v>
      </c>
      <c r="K127" s="161"/>
      <c r="L127" s="165"/>
      <c r="M127" s="166"/>
      <c r="N127" s="167"/>
      <c r="O127" s="167"/>
      <c r="P127" s="168">
        <f>SUM(P128:P195)</f>
        <v>457.54117199999996</v>
      </c>
      <c r="Q127" s="167"/>
      <c r="R127" s="168">
        <f>SUM(R128:R195)</f>
        <v>0.10631168000000001</v>
      </c>
      <c r="S127" s="167"/>
      <c r="T127" s="169">
        <f>SUM(T128:T195)</f>
        <v>8.0250000000000004</v>
      </c>
      <c r="AR127" s="170" t="s">
        <v>83</v>
      </c>
      <c r="AT127" s="171" t="s">
        <v>74</v>
      </c>
      <c r="AU127" s="171" t="s">
        <v>83</v>
      </c>
      <c r="AY127" s="170" t="s">
        <v>135</v>
      </c>
      <c r="BK127" s="172">
        <f>SUM(BK128:BK195)</f>
        <v>183668.95999999996</v>
      </c>
    </row>
    <row r="128" spans="1:65" s="2" customFormat="1" ht="24.2" customHeight="1">
      <c r="A128" s="30"/>
      <c r="B128" s="31"/>
      <c r="C128" s="173" t="s">
        <v>83</v>
      </c>
      <c r="D128" s="173" t="s">
        <v>136</v>
      </c>
      <c r="E128" s="174" t="s">
        <v>973</v>
      </c>
      <c r="F128" s="175" t="s">
        <v>974</v>
      </c>
      <c r="G128" s="176" t="s">
        <v>189</v>
      </c>
      <c r="H128" s="177">
        <v>10</v>
      </c>
      <c r="I128" s="178">
        <v>92.42</v>
      </c>
      <c r="J128" s="178">
        <f>ROUND(I128*H128,2)</f>
        <v>924.2</v>
      </c>
      <c r="K128" s="175" t="s">
        <v>140</v>
      </c>
      <c r="L128" s="35"/>
      <c r="M128" s="179" t="s">
        <v>1</v>
      </c>
      <c r="N128" s="180" t="s">
        <v>40</v>
      </c>
      <c r="O128" s="181">
        <v>0.27200000000000002</v>
      </c>
      <c r="P128" s="181">
        <f>O128*H128</f>
        <v>2.72</v>
      </c>
      <c r="Q128" s="181">
        <v>0</v>
      </c>
      <c r="R128" s="181">
        <f>Q128*H128</f>
        <v>0</v>
      </c>
      <c r="S128" s="181">
        <v>0.26</v>
      </c>
      <c r="T128" s="182">
        <f>S128*H128</f>
        <v>2.6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3" t="s">
        <v>151</v>
      </c>
      <c r="AT128" s="183" t="s">
        <v>136</v>
      </c>
      <c r="AU128" s="183" t="s">
        <v>85</v>
      </c>
      <c r="AY128" s="16" t="s">
        <v>135</v>
      </c>
      <c r="BE128" s="184">
        <f>IF(N128="základní",J128,0)</f>
        <v>924.2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83</v>
      </c>
      <c r="BK128" s="184">
        <f>ROUND(I128*H128,2)</f>
        <v>924.2</v>
      </c>
      <c r="BL128" s="16" t="s">
        <v>151</v>
      </c>
      <c r="BM128" s="183" t="s">
        <v>975</v>
      </c>
    </row>
    <row r="129" spans="1:65" s="2" customFormat="1" ht="39">
      <c r="A129" s="30"/>
      <c r="B129" s="31"/>
      <c r="C129" s="32"/>
      <c r="D129" s="185" t="s">
        <v>143</v>
      </c>
      <c r="E129" s="32"/>
      <c r="F129" s="186" t="s">
        <v>976</v>
      </c>
      <c r="G129" s="32"/>
      <c r="H129" s="32"/>
      <c r="I129" s="32"/>
      <c r="J129" s="32"/>
      <c r="K129" s="32"/>
      <c r="L129" s="35"/>
      <c r="M129" s="187"/>
      <c r="N129" s="188"/>
      <c r="O129" s="67"/>
      <c r="P129" s="67"/>
      <c r="Q129" s="67"/>
      <c r="R129" s="67"/>
      <c r="S129" s="67"/>
      <c r="T129" s="68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6" t="s">
        <v>143</v>
      </c>
      <c r="AU129" s="16" t="s">
        <v>85</v>
      </c>
    </row>
    <row r="130" spans="1:65" s="13" customFormat="1" ht="11.25">
      <c r="B130" s="201"/>
      <c r="C130" s="202"/>
      <c r="D130" s="185" t="s">
        <v>192</v>
      </c>
      <c r="E130" s="203" t="s">
        <v>1</v>
      </c>
      <c r="F130" s="204" t="s">
        <v>977</v>
      </c>
      <c r="G130" s="202"/>
      <c r="H130" s="205">
        <v>10</v>
      </c>
      <c r="I130" s="202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85</v>
      </c>
      <c r="AV130" s="13" t="s">
        <v>85</v>
      </c>
      <c r="AW130" s="13" t="s">
        <v>32</v>
      </c>
      <c r="AX130" s="13" t="s">
        <v>83</v>
      </c>
      <c r="AY130" s="210" t="s">
        <v>135</v>
      </c>
    </row>
    <row r="131" spans="1:65" s="2" customFormat="1" ht="24.2" customHeight="1">
      <c r="A131" s="30"/>
      <c r="B131" s="31"/>
      <c r="C131" s="173" t="s">
        <v>85</v>
      </c>
      <c r="D131" s="173" t="s">
        <v>136</v>
      </c>
      <c r="E131" s="174" t="s">
        <v>978</v>
      </c>
      <c r="F131" s="175" t="s">
        <v>979</v>
      </c>
      <c r="G131" s="176" t="s">
        <v>189</v>
      </c>
      <c r="H131" s="177">
        <v>10</v>
      </c>
      <c r="I131" s="178">
        <v>74.75</v>
      </c>
      <c r="J131" s="178">
        <f>ROUND(I131*H131,2)</f>
        <v>747.5</v>
      </c>
      <c r="K131" s="175" t="s">
        <v>140</v>
      </c>
      <c r="L131" s="35"/>
      <c r="M131" s="179" t="s">
        <v>1</v>
      </c>
      <c r="N131" s="180" t="s">
        <v>40</v>
      </c>
      <c r="O131" s="181">
        <v>0.22</v>
      </c>
      <c r="P131" s="181">
        <f>O131*H131</f>
        <v>2.2000000000000002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151</v>
      </c>
      <c r="AT131" s="183" t="s">
        <v>136</v>
      </c>
      <c r="AU131" s="183" t="s">
        <v>85</v>
      </c>
      <c r="AY131" s="16" t="s">
        <v>135</v>
      </c>
      <c r="BE131" s="184">
        <f>IF(N131="základní",J131,0)</f>
        <v>747.5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83</v>
      </c>
      <c r="BK131" s="184">
        <f>ROUND(I131*H131,2)</f>
        <v>747.5</v>
      </c>
      <c r="BL131" s="16" t="s">
        <v>151</v>
      </c>
      <c r="BM131" s="183" t="s">
        <v>980</v>
      </c>
    </row>
    <row r="132" spans="1:65" s="2" customFormat="1" ht="39">
      <c r="A132" s="30"/>
      <c r="B132" s="31"/>
      <c r="C132" s="32"/>
      <c r="D132" s="185" t="s">
        <v>143</v>
      </c>
      <c r="E132" s="32"/>
      <c r="F132" s="186" t="s">
        <v>981</v>
      </c>
      <c r="G132" s="32"/>
      <c r="H132" s="32"/>
      <c r="I132" s="32"/>
      <c r="J132" s="32"/>
      <c r="K132" s="32"/>
      <c r="L132" s="35"/>
      <c r="M132" s="187"/>
      <c r="N132" s="188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143</v>
      </c>
      <c r="AU132" s="16" t="s">
        <v>85</v>
      </c>
    </row>
    <row r="133" spans="1:65" s="13" customFormat="1" ht="11.25">
      <c r="B133" s="201"/>
      <c r="C133" s="202"/>
      <c r="D133" s="185" t="s">
        <v>192</v>
      </c>
      <c r="E133" s="203" t="s">
        <v>1</v>
      </c>
      <c r="F133" s="204" t="s">
        <v>977</v>
      </c>
      <c r="G133" s="202"/>
      <c r="H133" s="205">
        <v>10</v>
      </c>
      <c r="I133" s="202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85</v>
      </c>
      <c r="AV133" s="13" t="s">
        <v>85</v>
      </c>
      <c r="AW133" s="13" t="s">
        <v>32</v>
      </c>
      <c r="AX133" s="13" t="s">
        <v>83</v>
      </c>
      <c r="AY133" s="210" t="s">
        <v>135</v>
      </c>
    </row>
    <row r="134" spans="1:65" s="2" customFormat="1" ht="24.2" customHeight="1">
      <c r="A134" s="30"/>
      <c r="B134" s="31"/>
      <c r="C134" s="173" t="s">
        <v>147</v>
      </c>
      <c r="D134" s="173" t="s">
        <v>136</v>
      </c>
      <c r="E134" s="174" t="s">
        <v>982</v>
      </c>
      <c r="F134" s="175" t="s">
        <v>983</v>
      </c>
      <c r="G134" s="176" t="s">
        <v>189</v>
      </c>
      <c r="H134" s="177">
        <v>10</v>
      </c>
      <c r="I134" s="178">
        <v>100.31</v>
      </c>
      <c r="J134" s="178">
        <f>ROUND(I134*H134,2)</f>
        <v>1003.1</v>
      </c>
      <c r="K134" s="175" t="s">
        <v>140</v>
      </c>
      <c r="L134" s="35"/>
      <c r="M134" s="179" t="s">
        <v>1</v>
      </c>
      <c r="N134" s="180" t="s">
        <v>40</v>
      </c>
      <c r="O134" s="181">
        <v>0.185</v>
      </c>
      <c r="P134" s="181">
        <f>O134*H134</f>
        <v>1.85</v>
      </c>
      <c r="Q134" s="181">
        <v>0</v>
      </c>
      <c r="R134" s="181">
        <f>Q134*H134</f>
        <v>0</v>
      </c>
      <c r="S134" s="181">
        <v>0.44</v>
      </c>
      <c r="T134" s="182">
        <f>S134*H134</f>
        <v>4.4000000000000004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151</v>
      </c>
      <c r="AT134" s="183" t="s">
        <v>136</v>
      </c>
      <c r="AU134" s="183" t="s">
        <v>85</v>
      </c>
      <c r="AY134" s="16" t="s">
        <v>135</v>
      </c>
      <c r="BE134" s="184">
        <f>IF(N134="základní",J134,0)</f>
        <v>1003.1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83</v>
      </c>
      <c r="BK134" s="184">
        <f>ROUND(I134*H134,2)</f>
        <v>1003.1</v>
      </c>
      <c r="BL134" s="16" t="s">
        <v>151</v>
      </c>
      <c r="BM134" s="183" t="s">
        <v>984</v>
      </c>
    </row>
    <row r="135" spans="1:65" s="2" customFormat="1" ht="39">
      <c r="A135" s="30"/>
      <c r="B135" s="31"/>
      <c r="C135" s="32"/>
      <c r="D135" s="185" t="s">
        <v>143</v>
      </c>
      <c r="E135" s="32"/>
      <c r="F135" s="186" t="s">
        <v>985</v>
      </c>
      <c r="G135" s="32"/>
      <c r="H135" s="32"/>
      <c r="I135" s="32"/>
      <c r="J135" s="32"/>
      <c r="K135" s="32"/>
      <c r="L135" s="35"/>
      <c r="M135" s="187"/>
      <c r="N135" s="188"/>
      <c r="O135" s="67"/>
      <c r="P135" s="67"/>
      <c r="Q135" s="67"/>
      <c r="R135" s="67"/>
      <c r="S135" s="67"/>
      <c r="T135" s="68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6" t="s">
        <v>143</v>
      </c>
      <c r="AU135" s="16" t="s">
        <v>85</v>
      </c>
    </row>
    <row r="136" spans="1:65" s="13" customFormat="1" ht="11.25">
      <c r="B136" s="201"/>
      <c r="C136" s="202"/>
      <c r="D136" s="185" t="s">
        <v>192</v>
      </c>
      <c r="E136" s="203" t="s">
        <v>1</v>
      </c>
      <c r="F136" s="204" t="s">
        <v>977</v>
      </c>
      <c r="G136" s="202"/>
      <c r="H136" s="205">
        <v>10</v>
      </c>
      <c r="I136" s="202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85</v>
      </c>
      <c r="AV136" s="13" t="s">
        <v>85</v>
      </c>
      <c r="AW136" s="13" t="s">
        <v>32</v>
      </c>
      <c r="AX136" s="13" t="s">
        <v>83</v>
      </c>
      <c r="AY136" s="210" t="s">
        <v>135</v>
      </c>
    </row>
    <row r="137" spans="1:65" s="2" customFormat="1" ht="16.5" customHeight="1">
      <c r="A137" s="30"/>
      <c r="B137" s="31"/>
      <c r="C137" s="173" t="s">
        <v>151</v>
      </c>
      <c r="D137" s="173" t="s">
        <v>136</v>
      </c>
      <c r="E137" s="174" t="s">
        <v>196</v>
      </c>
      <c r="F137" s="175" t="s">
        <v>197</v>
      </c>
      <c r="G137" s="176" t="s">
        <v>198</v>
      </c>
      <c r="H137" s="177">
        <v>5</v>
      </c>
      <c r="I137" s="178">
        <v>65.27</v>
      </c>
      <c r="J137" s="178">
        <f>ROUND(I137*H137,2)</f>
        <v>326.35000000000002</v>
      </c>
      <c r="K137" s="175" t="s">
        <v>140</v>
      </c>
      <c r="L137" s="35"/>
      <c r="M137" s="179" t="s">
        <v>1</v>
      </c>
      <c r="N137" s="180" t="s">
        <v>40</v>
      </c>
      <c r="O137" s="181">
        <v>0.13300000000000001</v>
      </c>
      <c r="P137" s="181">
        <f>O137*H137</f>
        <v>0.66500000000000004</v>
      </c>
      <c r="Q137" s="181">
        <v>0</v>
      </c>
      <c r="R137" s="181">
        <f>Q137*H137</f>
        <v>0</v>
      </c>
      <c r="S137" s="181">
        <v>0.20499999999999999</v>
      </c>
      <c r="T137" s="182">
        <f>S137*H137</f>
        <v>1.0249999999999999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151</v>
      </c>
      <c r="AT137" s="183" t="s">
        <v>136</v>
      </c>
      <c r="AU137" s="183" t="s">
        <v>85</v>
      </c>
      <c r="AY137" s="16" t="s">
        <v>135</v>
      </c>
      <c r="BE137" s="184">
        <f>IF(N137="základní",J137,0)</f>
        <v>326.35000000000002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83</v>
      </c>
      <c r="BK137" s="184">
        <f>ROUND(I137*H137,2)</f>
        <v>326.35000000000002</v>
      </c>
      <c r="BL137" s="16" t="s">
        <v>151</v>
      </c>
      <c r="BM137" s="183" t="s">
        <v>986</v>
      </c>
    </row>
    <row r="138" spans="1:65" s="2" customFormat="1" ht="29.25">
      <c r="A138" s="30"/>
      <c r="B138" s="31"/>
      <c r="C138" s="32"/>
      <c r="D138" s="185" t="s">
        <v>143</v>
      </c>
      <c r="E138" s="32"/>
      <c r="F138" s="186" t="s">
        <v>200</v>
      </c>
      <c r="G138" s="32"/>
      <c r="H138" s="32"/>
      <c r="I138" s="32"/>
      <c r="J138" s="32"/>
      <c r="K138" s="32"/>
      <c r="L138" s="35"/>
      <c r="M138" s="187"/>
      <c r="N138" s="188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6" t="s">
        <v>143</v>
      </c>
      <c r="AU138" s="16" t="s">
        <v>85</v>
      </c>
    </row>
    <row r="139" spans="1:65" s="13" customFormat="1" ht="11.25">
      <c r="B139" s="201"/>
      <c r="C139" s="202"/>
      <c r="D139" s="185" t="s">
        <v>192</v>
      </c>
      <c r="E139" s="203" t="s">
        <v>1</v>
      </c>
      <c r="F139" s="204" t="s">
        <v>987</v>
      </c>
      <c r="G139" s="202"/>
      <c r="H139" s="205">
        <v>5</v>
      </c>
      <c r="I139" s="202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85</v>
      </c>
      <c r="AV139" s="13" t="s">
        <v>85</v>
      </c>
      <c r="AW139" s="13" t="s">
        <v>32</v>
      </c>
      <c r="AX139" s="13" t="s">
        <v>83</v>
      </c>
      <c r="AY139" s="210" t="s">
        <v>135</v>
      </c>
    </row>
    <row r="140" spans="1:65" s="2" customFormat="1" ht="21.75" customHeight="1">
      <c r="A140" s="30"/>
      <c r="B140" s="31"/>
      <c r="C140" s="173" t="s">
        <v>134</v>
      </c>
      <c r="D140" s="173" t="s">
        <v>136</v>
      </c>
      <c r="E140" s="174" t="s">
        <v>216</v>
      </c>
      <c r="F140" s="175" t="s">
        <v>217</v>
      </c>
      <c r="G140" s="176" t="s">
        <v>218</v>
      </c>
      <c r="H140" s="177">
        <v>2.5</v>
      </c>
      <c r="I140" s="178">
        <v>49.6</v>
      </c>
      <c r="J140" s="178">
        <f>ROUND(I140*H140,2)</f>
        <v>124</v>
      </c>
      <c r="K140" s="175" t="s">
        <v>219</v>
      </c>
      <c r="L140" s="35"/>
      <c r="M140" s="179" t="s">
        <v>1</v>
      </c>
      <c r="N140" s="180" t="s">
        <v>40</v>
      </c>
      <c r="O140" s="181">
        <v>9.7000000000000003E-2</v>
      </c>
      <c r="P140" s="181">
        <f>O140*H140</f>
        <v>0.24249999999999999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151</v>
      </c>
      <c r="AT140" s="183" t="s">
        <v>136</v>
      </c>
      <c r="AU140" s="183" t="s">
        <v>85</v>
      </c>
      <c r="AY140" s="16" t="s">
        <v>135</v>
      </c>
      <c r="BE140" s="184">
        <f>IF(N140="základní",J140,0)</f>
        <v>124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83</v>
      </c>
      <c r="BK140" s="184">
        <f>ROUND(I140*H140,2)</f>
        <v>124</v>
      </c>
      <c r="BL140" s="16" t="s">
        <v>151</v>
      </c>
      <c r="BM140" s="183" t="s">
        <v>468</v>
      </c>
    </row>
    <row r="141" spans="1:65" s="2" customFormat="1" ht="29.25">
      <c r="A141" s="30"/>
      <c r="B141" s="31"/>
      <c r="C141" s="32"/>
      <c r="D141" s="185" t="s">
        <v>143</v>
      </c>
      <c r="E141" s="32"/>
      <c r="F141" s="186" t="s">
        <v>221</v>
      </c>
      <c r="G141" s="32"/>
      <c r="H141" s="32"/>
      <c r="I141" s="32"/>
      <c r="J141" s="32"/>
      <c r="K141" s="32"/>
      <c r="L141" s="35"/>
      <c r="M141" s="187"/>
      <c r="N141" s="188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6" t="s">
        <v>143</v>
      </c>
      <c r="AU141" s="16" t="s">
        <v>85</v>
      </c>
    </row>
    <row r="142" spans="1:65" s="13" customFormat="1" ht="11.25">
      <c r="B142" s="201"/>
      <c r="C142" s="202"/>
      <c r="D142" s="185" t="s">
        <v>192</v>
      </c>
      <c r="E142" s="203" t="s">
        <v>1</v>
      </c>
      <c r="F142" s="204" t="s">
        <v>988</v>
      </c>
      <c r="G142" s="202"/>
      <c r="H142" s="205">
        <v>2.5</v>
      </c>
      <c r="I142" s="202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85</v>
      </c>
      <c r="AV142" s="13" t="s">
        <v>85</v>
      </c>
      <c r="AW142" s="13" t="s">
        <v>32</v>
      </c>
      <c r="AX142" s="13" t="s">
        <v>83</v>
      </c>
      <c r="AY142" s="210" t="s">
        <v>135</v>
      </c>
    </row>
    <row r="143" spans="1:65" s="2" customFormat="1" ht="24.2" customHeight="1">
      <c r="A143" s="30"/>
      <c r="B143" s="31"/>
      <c r="C143" s="173" t="s">
        <v>158</v>
      </c>
      <c r="D143" s="173" t="s">
        <v>136</v>
      </c>
      <c r="E143" s="174" t="s">
        <v>480</v>
      </c>
      <c r="F143" s="175" t="s">
        <v>481</v>
      </c>
      <c r="G143" s="176" t="s">
        <v>218</v>
      </c>
      <c r="H143" s="177">
        <v>88</v>
      </c>
      <c r="I143" s="178">
        <v>785</v>
      </c>
      <c r="J143" s="178">
        <f>ROUND(I143*H143,2)</f>
        <v>69080</v>
      </c>
      <c r="K143" s="175" t="s">
        <v>253</v>
      </c>
      <c r="L143" s="35"/>
      <c r="M143" s="179" t="s">
        <v>1</v>
      </c>
      <c r="N143" s="180" t="s">
        <v>40</v>
      </c>
      <c r="O143" s="181">
        <v>2.133</v>
      </c>
      <c r="P143" s="181">
        <f>O143*H143</f>
        <v>187.70400000000001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151</v>
      </c>
      <c r="AT143" s="183" t="s">
        <v>136</v>
      </c>
      <c r="AU143" s="183" t="s">
        <v>85</v>
      </c>
      <c r="AY143" s="16" t="s">
        <v>135</v>
      </c>
      <c r="BE143" s="184">
        <f>IF(N143="základní",J143,0)</f>
        <v>69080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83</v>
      </c>
      <c r="BK143" s="184">
        <f>ROUND(I143*H143,2)</f>
        <v>69080</v>
      </c>
      <c r="BL143" s="16" t="s">
        <v>151</v>
      </c>
      <c r="BM143" s="183" t="s">
        <v>482</v>
      </c>
    </row>
    <row r="144" spans="1:65" s="2" customFormat="1" ht="29.25">
      <c r="A144" s="30"/>
      <c r="B144" s="31"/>
      <c r="C144" s="32"/>
      <c r="D144" s="185" t="s">
        <v>143</v>
      </c>
      <c r="E144" s="32"/>
      <c r="F144" s="186" t="s">
        <v>483</v>
      </c>
      <c r="G144" s="32"/>
      <c r="H144" s="32"/>
      <c r="I144" s="32"/>
      <c r="J144" s="32"/>
      <c r="K144" s="32"/>
      <c r="L144" s="35"/>
      <c r="M144" s="187"/>
      <c r="N144" s="188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6" t="s">
        <v>143</v>
      </c>
      <c r="AU144" s="16" t="s">
        <v>85</v>
      </c>
    </row>
    <row r="145" spans="1:65" s="13" customFormat="1" ht="11.25">
      <c r="B145" s="201"/>
      <c r="C145" s="202"/>
      <c r="D145" s="185" t="s">
        <v>192</v>
      </c>
      <c r="E145" s="203" t="s">
        <v>1</v>
      </c>
      <c r="F145" s="204" t="s">
        <v>989</v>
      </c>
      <c r="G145" s="202"/>
      <c r="H145" s="205">
        <v>88</v>
      </c>
      <c r="I145" s="202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85</v>
      </c>
      <c r="AV145" s="13" t="s">
        <v>85</v>
      </c>
      <c r="AW145" s="13" t="s">
        <v>32</v>
      </c>
      <c r="AX145" s="13" t="s">
        <v>83</v>
      </c>
      <c r="AY145" s="210" t="s">
        <v>135</v>
      </c>
    </row>
    <row r="146" spans="1:65" s="2" customFormat="1" ht="24.2" customHeight="1">
      <c r="A146" s="30"/>
      <c r="B146" s="31"/>
      <c r="C146" s="173" t="s">
        <v>162</v>
      </c>
      <c r="D146" s="173" t="s">
        <v>136</v>
      </c>
      <c r="E146" s="174" t="s">
        <v>484</v>
      </c>
      <c r="F146" s="175" t="s">
        <v>485</v>
      </c>
      <c r="G146" s="176" t="s">
        <v>218</v>
      </c>
      <c r="H146" s="177">
        <v>44</v>
      </c>
      <c r="I146" s="178">
        <v>58.1</v>
      </c>
      <c r="J146" s="178">
        <f>ROUND(I146*H146,2)</f>
        <v>2556.4</v>
      </c>
      <c r="K146" s="175" t="s">
        <v>219</v>
      </c>
      <c r="L146" s="35"/>
      <c r="M146" s="179" t="s">
        <v>1</v>
      </c>
      <c r="N146" s="180" t="s">
        <v>40</v>
      </c>
      <c r="O146" s="181">
        <v>0.19800000000000001</v>
      </c>
      <c r="P146" s="181">
        <f>O146*H146</f>
        <v>8.7119999999999997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151</v>
      </c>
      <c r="AT146" s="183" t="s">
        <v>136</v>
      </c>
      <c r="AU146" s="183" t="s">
        <v>85</v>
      </c>
      <c r="AY146" s="16" t="s">
        <v>135</v>
      </c>
      <c r="BE146" s="184">
        <f>IF(N146="základní",J146,0)</f>
        <v>2556.4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83</v>
      </c>
      <c r="BK146" s="184">
        <f>ROUND(I146*H146,2)</f>
        <v>2556.4</v>
      </c>
      <c r="BL146" s="16" t="s">
        <v>151</v>
      </c>
      <c r="BM146" s="183" t="s">
        <v>486</v>
      </c>
    </row>
    <row r="147" spans="1:65" s="2" customFormat="1" ht="29.25">
      <c r="A147" s="30"/>
      <c r="B147" s="31"/>
      <c r="C147" s="32"/>
      <c r="D147" s="185" t="s">
        <v>143</v>
      </c>
      <c r="E147" s="32"/>
      <c r="F147" s="186" t="s">
        <v>487</v>
      </c>
      <c r="G147" s="32"/>
      <c r="H147" s="32"/>
      <c r="I147" s="32"/>
      <c r="J147" s="32"/>
      <c r="K147" s="32"/>
      <c r="L147" s="35"/>
      <c r="M147" s="187"/>
      <c r="N147" s="188"/>
      <c r="O147" s="67"/>
      <c r="P147" s="67"/>
      <c r="Q147" s="67"/>
      <c r="R147" s="67"/>
      <c r="S147" s="67"/>
      <c r="T147" s="68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6" t="s">
        <v>143</v>
      </c>
      <c r="AU147" s="16" t="s">
        <v>85</v>
      </c>
    </row>
    <row r="148" spans="1:65" s="13" customFormat="1" ht="11.25">
      <c r="B148" s="201"/>
      <c r="C148" s="202"/>
      <c r="D148" s="185" t="s">
        <v>192</v>
      </c>
      <c r="E148" s="203" t="s">
        <v>1</v>
      </c>
      <c r="F148" s="204" t="s">
        <v>990</v>
      </c>
      <c r="G148" s="202"/>
      <c r="H148" s="205">
        <v>44</v>
      </c>
      <c r="I148" s="202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85</v>
      </c>
      <c r="AV148" s="13" t="s">
        <v>85</v>
      </c>
      <c r="AW148" s="13" t="s">
        <v>32</v>
      </c>
      <c r="AX148" s="13" t="s">
        <v>83</v>
      </c>
      <c r="AY148" s="210" t="s">
        <v>135</v>
      </c>
    </row>
    <row r="149" spans="1:65" s="2" customFormat="1" ht="33" customHeight="1">
      <c r="A149" s="30"/>
      <c r="B149" s="31"/>
      <c r="C149" s="173" t="s">
        <v>166</v>
      </c>
      <c r="D149" s="173" t="s">
        <v>136</v>
      </c>
      <c r="E149" s="174" t="s">
        <v>493</v>
      </c>
      <c r="F149" s="175" t="s">
        <v>494</v>
      </c>
      <c r="G149" s="176" t="s">
        <v>218</v>
      </c>
      <c r="H149" s="177">
        <v>2.5</v>
      </c>
      <c r="I149" s="178">
        <v>1940</v>
      </c>
      <c r="J149" s="178">
        <f>ROUND(I149*H149,2)</f>
        <v>4850</v>
      </c>
      <c r="K149" s="175" t="s">
        <v>253</v>
      </c>
      <c r="L149" s="35"/>
      <c r="M149" s="179" t="s">
        <v>1</v>
      </c>
      <c r="N149" s="180" t="s">
        <v>40</v>
      </c>
      <c r="O149" s="181">
        <v>4.58</v>
      </c>
      <c r="P149" s="181">
        <f>O149*H149</f>
        <v>11.45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151</v>
      </c>
      <c r="AT149" s="183" t="s">
        <v>136</v>
      </c>
      <c r="AU149" s="183" t="s">
        <v>85</v>
      </c>
      <c r="AY149" s="16" t="s">
        <v>135</v>
      </c>
      <c r="BE149" s="184">
        <f>IF(N149="základní",J149,0)</f>
        <v>4850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83</v>
      </c>
      <c r="BK149" s="184">
        <f>ROUND(I149*H149,2)</f>
        <v>4850</v>
      </c>
      <c r="BL149" s="16" t="s">
        <v>151</v>
      </c>
      <c r="BM149" s="183" t="s">
        <v>495</v>
      </c>
    </row>
    <row r="150" spans="1:65" s="2" customFormat="1" ht="39">
      <c r="A150" s="30"/>
      <c r="B150" s="31"/>
      <c r="C150" s="32"/>
      <c r="D150" s="185" t="s">
        <v>143</v>
      </c>
      <c r="E150" s="32"/>
      <c r="F150" s="186" t="s">
        <v>496</v>
      </c>
      <c r="G150" s="32"/>
      <c r="H150" s="32"/>
      <c r="I150" s="32"/>
      <c r="J150" s="32"/>
      <c r="K150" s="32"/>
      <c r="L150" s="35"/>
      <c r="M150" s="187"/>
      <c r="N150" s="188"/>
      <c r="O150" s="67"/>
      <c r="P150" s="67"/>
      <c r="Q150" s="67"/>
      <c r="R150" s="67"/>
      <c r="S150" s="67"/>
      <c r="T150" s="68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6" t="s">
        <v>143</v>
      </c>
      <c r="AU150" s="16" t="s">
        <v>85</v>
      </c>
    </row>
    <row r="151" spans="1:65" s="13" customFormat="1" ht="11.25">
      <c r="B151" s="201"/>
      <c r="C151" s="202"/>
      <c r="D151" s="185" t="s">
        <v>192</v>
      </c>
      <c r="E151" s="203" t="s">
        <v>1</v>
      </c>
      <c r="F151" s="204" t="s">
        <v>991</v>
      </c>
      <c r="G151" s="202"/>
      <c r="H151" s="205">
        <v>2.5</v>
      </c>
      <c r="I151" s="202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85</v>
      </c>
      <c r="AV151" s="13" t="s">
        <v>85</v>
      </c>
      <c r="AW151" s="13" t="s">
        <v>32</v>
      </c>
      <c r="AX151" s="13" t="s">
        <v>83</v>
      </c>
      <c r="AY151" s="210" t="s">
        <v>135</v>
      </c>
    </row>
    <row r="152" spans="1:65" s="2" customFormat="1" ht="24.2" customHeight="1">
      <c r="A152" s="30"/>
      <c r="B152" s="31"/>
      <c r="C152" s="173" t="s">
        <v>170</v>
      </c>
      <c r="D152" s="173" t="s">
        <v>136</v>
      </c>
      <c r="E152" s="174" t="s">
        <v>992</v>
      </c>
      <c r="F152" s="175" t="s">
        <v>993</v>
      </c>
      <c r="G152" s="176" t="s">
        <v>189</v>
      </c>
      <c r="H152" s="177">
        <v>88</v>
      </c>
      <c r="I152" s="178">
        <v>311.64999999999998</v>
      </c>
      <c r="J152" s="178">
        <f>ROUND(I152*H152,2)</f>
        <v>27425.200000000001</v>
      </c>
      <c r="K152" s="175" t="s">
        <v>140</v>
      </c>
      <c r="L152" s="35"/>
      <c r="M152" s="179" t="s">
        <v>1</v>
      </c>
      <c r="N152" s="180" t="s">
        <v>40</v>
      </c>
      <c r="O152" s="181">
        <v>0.63700000000000001</v>
      </c>
      <c r="P152" s="181">
        <f>O152*H152</f>
        <v>56.055999999999997</v>
      </c>
      <c r="Q152" s="181">
        <v>1.1853600000000001E-3</v>
      </c>
      <c r="R152" s="181">
        <f>Q152*H152</f>
        <v>0.10431168</v>
      </c>
      <c r="S152" s="181">
        <v>0</v>
      </c>
      <c r="T152" s="182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3" t="s">
        <v>151</v>
      </c>
      <c r="AT152" s="183" t="s">
        <v>136</v>
      </c>
      <c r="AU152" s="183" t="s">
        <v>85</v>
      </c>
      <c r="AY152" s="16" t="s">
        <v>135</v>
      </c>
      <c r="BE152" s="184">
        <f>IF(N152="základní",J152,0)</f>
        <v>27425.200000000001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83</v>
      </c>
      <c r="BK152" s="184">
        <f>ROUND(I152*H152,2)</f>
        <v>27425.200000000001</v>
      </c>
      <c r="BL152" s="16" t="s">
        <v>151</v>
      </c>
      <c r="BM152" s="183" t="s">
        <v>994</v>
      </c>
    </row>
    <row r="153" spans="1:65" s="2" customFormat="1" ht="19.5">
      <c r="A153" s="30"/>
      <c r="B153" s="31"/>
      <c r="C153" s="32"/>
      <c r="D153" s="185" t="s">
        <v>143</v>
      </c>
      <c r="E153" s="32"/>
      <c r="F153" s="186" t="s">
        <v>995</v>
      </c>
      <c r="G153" s="32"/>
      <c r="H153" s="32"/>
      <c r="I153" s="32"/>
      <c r="J153" s="32"/>
      <c r="K153" s="32"/>
      <c r="L153" s="35"/>
      <c r="M153" s="187"/>
      <c r="N153" s="188"/>
      <c r="O153" s="67"/>
      <c r="P153" s="67"/>
      <c r="Q153" s="67"/>
      <c r="R153" s="67"/>
      <c r="S153" s="67"/>
      <c r="T153" s="68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6" t="s">
        <v>143</v>
      </c>
      <c r="AU153" s="16" t="s">
        <v>85</v>
      </c>
    </row>
    <row r="154" spans="1:65" s="13" customFormat="1" ht="11.25">
      <c r="B154" s="201"/>
      <c r="C154" s="202"/>
      <c r="D154" s="185" t="s">
        <v>192</v>
      </c>
      <c r="E154" s="203" t="s">
        <v>1</v>
      </c>
      <c r="F154" s="204" t="s">
        <v>996</v>
      </c>
      <c r="G154" s="202"/>
      <c r="H154" s="205">
        <v>88</v>
      </c>
      <c r="I154" s="202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192</v>
      </c>
      <c r="AU154" s="210" t="s">
        <v>85</v>
      </c>
      <c r="AV154" s="13" t="s">
        <v>85</v>
      </c>
      <c r="AW154" s="13" t="s">
        <v>32</v>
      </c>
      <c r="AX154" s="13" t="s">
        <v>83</v>
      </c>
      <c r="AY154" s="210" t="s">
        <v>135</v>
      </c>
    </row>
    <row r="155" spans="1:65" s="2" customFormat="1" ht="24.2" customHeight="1">
      <c r="A155" s="30"/>
      <c r="B155" s="31"/>
      <c r="C155" s="173" t="s">
        <v>239</v>
      </c>
      <c r="D155" s="173" t="s">
        <v>136</v>
      </c>
      <c r="E155" s="174" t="s">
        <v>997</v>
      </c>
      <c r="F155" s="175" t="s">
        <v>998</v>
      </c>
      <c r="G155" s="176" t="s">
        <v>189</v>
      </c>
      <c r="H155" s="177">
        <v>88</v>
      </c>
      <c r="I155" s="178">
        <v>151.07</v>
      </c>
      <c r="J155" s="178">
        <f>ROUND(I155*H155,2)</f>
        <v>13294.16</v>
      </c>
      <c r="K155" s="175" t="s">
        <v>140</v>
      </c>
      <c r="L155" s="35"/>
      <c r="M155" s="179" t="s">
        <v>1</v>
      </c>
      <c r="N155" s="180" t="s">
        <v>40</v>
      </c>
      <c r="O155" s="181">
        <v>0.41</v>
      </c>
      <c r="P155" s="181">
        <f>O155*H155</f>
        <v>36.08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3" t="s">
        <v>151</v>
      </c>
      <c r="AT155" s="183" t="s">
        <v>136</v>
      </c>
      <c r="AU155" s="183" t="s">
        <v>85</v>
      </c>
      <c r="AY155" s="16" t="s">
        <v>135</v>
      </c>
      <c r="BE155" s="184">
        <f>IF(N155="základní",J155,0)</f>
        <v>13294.16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83</v>
      </c>
      <c r="BK155" s="184">
        <f>ROUND(I155*H155,2)</f>
        <v>13294.16</v>
      </c>
      <c r="BL155" s="16" t="s">
        <v>151</v>
      </c>
      <c r="BM155" s="183" t="s">
        <v>999</v>
      </c>
    </row>
    <row r="156" spans="1:65" s="2" customFormat="1" ht="29.25">
      <c r="A156" s="30"/>
      <c r="B156" s="31"/>
      <c r="C156" s="32"/>
      <c r="D156" s="185" t="s">
        <v>143</v>
      </c>
      <c r="E156" s="32"/>
      <c r="F156" s="186" t="s">
        <v>1000</v>
      </c>
      <c r="G156" s="32"/>
      <c r="H156" s="32"/>
      <c r="I156" s="32"/>
      <c r="J156" s="32"/>
      <c r="K156" s="32"/>
      <c r="L156" s="35"/>
      <c r="M156" s="187"/>
      <c r="N156" s="188"/>
      <c r="O156" s="67"/>
      <c r="P156" s="67"/>
      <c r="Q156" s="67"/>
      <c r="R156" s="67"/>
      <c r="S156" s="67"/>
      <c r="T156" s="68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6" t="s">
        <v>143</v>
      </c>
      <c r="AU156" s="16" t="s">
        <v>85</v>
      </c>
    </row>
    <row r="157" spans="1:65" s="13" customFormat="1" ht="11.25">
      <c r="B157" s="201"/>
      <c r="C157" s="202"/>
      <c r="D157" s="185" t="s">
        <v>192</v>
      </c>
      <c r="E157" s="203" t="s">
        <v>1</v>
      </c>
      <c r="F157" s="204" t="s">
        <v>996</v>
      </c>
      <c r="G157" s="202"/>
      <c r="H157" s="205">
        <v>88</v>
      </c>
      <c r="I157" s="202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192</v>
      </c>
      <c r="AU157" s="210" t="s">
        <v>85</v>
      </c>
      <c r="AV157" s="13" t="s">
        <v>85</v>
      </c>
      <c r="AW157" s="13" t="s">
        <v>32</v>
      </c>
      <c r="AX157" s="13" t="s">
        <v>83</v>
      </c>
      <c r="AY157" s="210" t="s">
        <v>135</v>
      </c>
    </row>
    <row r="158" spans="1:65" s="2" customFormat="1" ht="24.2" customHeight="1">
      <c r="A158" s="30"/>
      <c r="B158" s="31"/>
      <c r="C158" s="173" t="s">
        <v>245</v>
      </c>
      <c r="D158" s="173" t="s">
        <v>136</v>
      </c>
      <c r="E158" s="174" t="s">
        <v>1001</v>
      </c>
      <c r="F158" s="175" t="s">
        <v>1002</v>
      </c>
      <c r="G158" s="176" t="s">
        <v>218</v>
      </c>
      <c r="H158" s="177">
        <v>90.5</v>
      </c>
      <c r="I158" s="178">
        <v>247</v>
      </c>
      <c r="J158" s="178">
        <f>ROUND(I158*H158,2)</f>
        <v>22353.5</v>
      </c>
      <c r="K158" s="175" t="s">
        <v>253</v>
      </c>
      <c r="L158" s="35"/>
      <c r="M158" s="179" t="s">
        <v>1</v>
      </c>
      <c r="N158" s="180" t="s">
        <v>40</v>
      </c>
      <c r="O158" s="181">
        <v>0.626</v>
      </c>
      <c r="P158" s="181">
        <f>O158*H158</f>
        <v>56.652999999999999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3" t="s">
        <v>151</v>
      </c>
      <c r="AT158" s="183" t="s">
        <v>136</v>
      </c>
      <c r="AU158" s="183" t="s">
        <v>85</v>
      </c>
      <c r="AY158" s="16" t="s">
        <v>135</v>
      </c>
      <c r="BE158" s="184">
        <f>IF(N158="základní",J158,0)</f>
        <v>22353.5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" t="s">
        <v>83</v>
      </c>
      <c r="BK158" s="184">
        <f>ROUND(I158*H158,2)</f>
        <v>22353.5</v>
      </c>
      <c r="BL158" s="16" t="s">
        <v>151</v>
      </c>
      <c r="BM158" s="183" t="s">
        <v>1003</v>
      </c>
    </row>
    <row r="159" spans="1:65" s="2" customFormat="1" ht="29.25">
      <c r="A159" s="30"/>
      <c r="B159" s="31"/>
      <c r="C159" s="32"/>
      <c r="D159" s="185" t="s">
        <v>143</v>
      </c>
      <c r="E159" s="32"/>
      <c r="F159" s="186" t="s">
        <v>1004</v>
      </c>
      <c r="G159" s="32"/>
      <c r="H159" s="32"/>
      <c r="I159" s="32"/>
      <c r="J159" s="32"/>
      <c r="K159" s="32"/>
      <c r="L159" s="35"/>
      <c r="M159" s="187"/>
      <c r="N159" s="188"/>
      <c r="O159" s="67"/>
      <c r="P159" s="67"/>
      <c r="Q159" s="67"/>
      <c r="R159" s="67"/>
      <c r="S159" s="67"/>
      <c r="T159" s="68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6" t="s">
        <v>143</v>
      </c>
      <c r="AU159" s="16" t="s">
        <v>85</v>
      </c>
    </row>
    <row r="160" spans="1:65" s="13" customFormat="1" ht="11.25">
      <c r="B160" s="201"/>
      <c r="C160" s="202"/>
      <c r="D160" s="185" t="s">
        <v>192</v>
      </c>
      <c r="E160" s="203" t="s">
        <v>1</v>
      </c>
      <c r="F160" s="204" t="s">
        <v>1005</v>
      </c>
      <c r="G160" s="202"/>
      <c r="H160" s="205">
        <v>90.5</v>
      </c>
      <c r="I160" s="202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192</v>
      </c>
      <c r="AU160" s="210" t="s">
        <v>85</v>
      </c>
      <c r="AV160" s="13" t="s">
        <v>85</v>
      </c>
      <c r="AW160" s="13" t="s">
        <v>32</v>
      </c>
      <c r="AX160" s="13" t="s">
        <v>83</v>
      </c>
      <c r="AY160" s="210" t="s">
        <v>135</v>
      </c>
    </row>
    <row r="161" spans="1:65" s="2" customFormat="1" ht="21.75" customHeight="1">
      <c r="A161" s="30"/>
      <c r="B161" s="31"/>
      <c r="C161" s="173" t="s">
        <v>250</v>
      </c>
      <c r="D161" s="173" t="s">
        <v>136</v>
      </c>
      <c r="E161" s="174" t="s">
        <v>1006</v>
      </c>
      <c r="F161" s="175" t="s">
        <v>1007</v>
      </c>
      <c r="G161" s="176" t="s">
        <v>218</v>
      </c>
      <c r="H161" s="177">
        <v>90.5</v>
      </c>
      <c r="I161" s="178">
        <v>162</v>
      </c>
      <c r="J161" s="178">
        <f>ROUND(I161*H161,2)</f>
        <v>14661</v>
      </c>
      <c r="K161" s="175" t="s">
        <v>253</v>
      </c>
      <c r="L161" s="35"/>
      <c r="M161" s="179" t="s">
        <v>1</v>
      </c>
      <c r="N161" s="180" t="s">
        <v>40</v>
      </c>
      <c r="O161" s="181">
        <v>0.65200000000000002</v>
      </c>
      <c r="P161" s="181">
        <f>O161*H161</f>
        <v>59.006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3" t="s">
        <v>151</v>
      </c>
      <c r="AT161" s="183" t="s">
        <v>136</v>
      </c>
      <c r="AU161" s="183" t="s">
        <v>85</v>
      </c>
      <c r="AY161" s="16" t="s">
        <v>135</v>
      </c>
      <c r="BE161" s="184">
        <f>IF(N161="základní",J161,0)</f>
        <v>14661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83</v>
      </c>
      <c r="BK161" s="184">
        <f>ROUND(I161*H161,2)</f>
        <v>14661</v>
      </c>
      <c r="BL161" s="16" t="s">
        <v>151</v>
      </c>
      <c r="BM161" s="183" t="s">
        <v>1008</v>
      </c>
    </row>
    <row r="162" spans="1:65" s="2" customFormat="1" ht="19.5">
      <c r="A162" s="30"/>
      <c r="B162" s="31"/>
      <c r="C162" s="32"/>
      <c r="D162" s="185" t="s">
        <v>143</v>
      </c>
      <c r="E162" s="32"/>
      <c r="F162" s="186" t="s">
        <v>1009</v>
      </c>
      <c r="G162" s="32"/>
      <c r="H162" s="32"/>
      <c r="I162" s="32"/>
      <c r="J162" s="32"/>
      <c r="K162" s="32"/>
      <c r="L162" s="35"/>
      <c r="M162" s="187"/>
      <c r="N162" s="188"/>
      <c r="O162" s="67"/>
      <c r="P162" s="67"/>
      <c r="Q162" s="67"/>
      <c r="R162" s="67"/>
      <c r="S162" s="67"/>
      <c r="T162" s="68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6" t="s">
        <v>143</v>
      </c>
      <c r="AU162" s="16" t="s">
        <v>85</v>
      </c>
    </row>
    <row r="163" spans="1:65" s="13" customFormat="1" ht="11.25">
      <c r="B163" s="201"/>
      <c r="C163" s="202"/>
      <c r="D163" s="185" t="s">
        <v>192</v>
      </c>
      <c r="E163" s="203" t="s">
        <v>1</v>
      </c>
      <c r="F163" s="204" t="s">
        <v>1005</v>
      </c>
      <c r="G163" s="202"/>
      <c r="H163" s="205">
        <v>90.5</v>
      </c>
      <c r="I163" s="202"/>
      <c r="J163" s="202"/>
      <c r="K163" s="202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192</v>
      </c>
      <c r="AU163" s="210" t="s">
        <v>85</v>
      </c>
      <c r="AV163" s="13" t="s">
        <v>85</v>
      </c>
      <c r="AW163" s="13" t="s">
        <v>32</v>
      </c>
      <c r="AX163" s="13" t="s">
        <v>83</v>
      </c>
      <c r="AY163" s="210" t="s">
        <v>135</v>
      </c>
    </row>
    <row r="164" spans="1:65" s="2" customFormat="1" ht="24.2" customHeight="1">
      <c r="A164" s="30"/>
      <c r="B164" s="31"/>
      <c r="C164" s="173" t="s">
        <v>256</v>
      </c>
      <c r="D164" s="173" t="s">
        <v>136</v>
      </c>
      <c r="E164" s="174" t="s">
        <v>509</v>
      </c>
      <c r="F164" s="175" t="s">
        <v>510</v>
      </c>
      <c r="G164" s="176" t="s">
        <v>218</v>
      </c>
      <c r="H164" s="177">
        <v>6.8179999999999996</v>
      </c>
      <c r="I164" s="178">
        <v>250</v>
      </c>
      <c r="J164" s="178">
        <f>ROUND(I164*H164,2)</f>
        <v>1704.5</v>
      </c>
      <c r="K164" s="175" t="s">
        <v>219</v>
      </c>
      <c r="L164" s="35"/>
      <c r="M164" s="179" t="s">
        <v>1</v>
      </c>
      <c r="N164" s="180" t="s">
        <v>40</v>
      </c>
      <c r="O164" s="181">
        <v>8.3000000000000004E-2</v>
      </c>
      <c r="P164" s="181">
        <f>O164*H164</f>
        <v>0.56589400000000001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3" t="s">
        <v>151</v>
      </c>
      <c r="AT164" s="183" t="s">
        <v>136</v>
      </c>
      <c r="AU164" s="183" t="s">
        <v>85</v>
      </c>
      <c r="AY164" s="16" t="s">
        <v>135</v>
      </c>
      <c r="BE164" s="184">
        <f>IF(N164="základní",J164,0)</f>
        <v>1704.5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83</v>
      </c>
      <c r="BK164" s="184">
        <f>ROUND(I164*H164,2)</f>
        <v>1704.5</v>
      </c>
      <c r="BL164" s="16" t="s">
        <v>151</v>
      </c>
      <c r="BM164" s="183" t="s">
        <v>511</v>
      </c>
    </row>
    <row r="165" spans="1:65" s="2" customFormat="1" ht="39">
      <c r="A165" s="30"/>
      <c r="B165" s="31"/>
      <c r="C165" s="32"/>
      <c r="D165" s="185" t="s">
        <v>143</v>
      </c>
      <c r="E165" s="32"/>
      <c r="F165" s="186" t="s">
        <v>512</v>
      </c>
      <c r="G165" s="32"/>
      <c r="H165" s="32"/>
      <c r="I165" s="32"/>
      <c r="J165" s="32"/>
      <c r="K165" s="32"/>
      <c r="L165" s="35"/>
      <c r="M165" s="187"/>
      <c r="N165" s="188"/>
      <c r="O165" s="67"/>
      <c r="P165" s="67"/>
      <c r="Q165" s="67"/>
      <c r="R165" s="67"/>
      <c r="S165" s="67"/>
      <c r="T165" s="68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6" t="s">
        <v>143</v>
      </c>
      <c r="AU165" s="16" t="s">
        <v>85</v>
      </c>
    </row>
    <row r="166" spans="1:65" s="13" customFormat="1" ht="11.25">
      <c r="B166" s="201"/>
      <c r="C166" s="202"/>
      <c r="D166" s="185" t="s">
        <v>192</v>
      </c>
      <c r="E166" s="203" t="s">
        <v>1</v>
      </c>
      <c r="F166" s="204" t="s">
        <v>1010</v>
      </c>
      <c r="G166" s="202"/>
      <c r="H166" s="205">
        <v>6.8179999999999996</v>
      </c>
      <c r="I166" s="202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192</v>
      </c>
      <c r="AU166" s="210" t="s">
        <v>85</v>
      </c>
      <c r="AV166" s="13" t="s">
        <v>85</v>
      </c>
      <c r="AW166" s="13" t="s">
        <v>32</v>
      </c>
      <c r="AX166" s="13" t="s">
        <v>83</v>
      </c>
      <c r="AY166" s="210" t="s">
        <v>135</v>
      </c>
    </row>
    <row r="167" spans="1:65" s="2" customFormat="1" ht="33" customHeight="1">
      <c r="A167" s="30"/>
      <c r="B167" s="31"/>
      <c r="C167" s="173" t="s">
        <v>261</v>
      </c>
      <c r="D167" s="173" t="s">
        <v>136</v>
      </c>
      <c r="E167" s="174" t="s">
        <v>514</v>
      </c>
      <c r="F167" s="175" t="s">
        <v>515</v>
      </c>
      <c r="G167" s="176" t="s">
        <v>218</v>
      </c>
      <c r="H167" s="177">
        <v>68.180000000000007</v>
      </c>
      <c r="I167" s="178">
        <v>18.899999999999999</v>
      </c>
      <c r="J167" s="178">
        <f>ROUND(I167*H167,2)</f>
        <v>1288.5999999999999</v>
      </c>
      <c r="K167" s="175" t="s">
        <v>219</v>
      </c>
      <c r="L167" s="35"/>
      <c r="M167" s="179" t="s">
        <v>1</v>
      </c>
      <c r="N167" s="180" t="s">
        <v>40</v>
      </c>
      <c r="O167" s="181">
        <v>4.0000000000000001E-3</v>
      </c>
      <c r="P167" s="181">
        <f>O167*H167</f>
        <v>0.27272000000000002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3" t="s">
        <v>151</v>
      </c>
      <c r="AT167" s="183" t="s">
        <v>136</v>
      </c>
      <c r="AU167" s="183" t="s">
        <v>85</v>
      </c>
      <c r="AY167" s="16" t="s">
        <v>135</v>
      </c>
      <c r="BE167" s="184">
        <f>IF(N167="základní",J167,0)</f>
        <v>1288.5999999999999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83</v>
      </c>
      <c r="BK167" s="184">
        <f>ROUND(I167*H167,2)</f>
        <v>1288.5999999999999</v>
      </c>
      <c r="BL167" s="16" t="s">
        <v>151</v>
      </c>
      <c r="BM167" s="183" t="s">
        <v>516</v>
      </c>
    </row>
    <row r="168" spans="1:65" s="2" customFormat="1" ht="39">
      <c r="A168" s="30"/>
      <c r="B168" s="31"/>
      <c r="C168" s="32"/>
      <c r="D168" s="185" t="s">
        <v>143</v>
      </c>
      <c r="E168" s="32"/>
      <c r="F168" s="186" t="s">
        <v>517</v>
      </c>
      <c r="G168" s="32"/>
      <c r="H168" s="32"/>
      <c r="I168" s="32"/>
      <c r="J168" s="32"/>
      <c r="K168" s="32"/>
      <c r="L168" s="35"/>
      <c r="M168" s="187"/>
      <c r="N168" s="188"/>
      <c r="O168" s="67"/>
      <c r="P168" s="67"/>
      <c r="Q168" s="67"/>
      <c r="R168" s="67"/>
      <c r="S168" s="67"/>
      <c r="T168" s="68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6" t="s">
        <v>143</v>
      </c>
      <c r="AU168" s="16" t="s">
        <v>85</v>
      </c>
    </row>
    <row r="169" spans="1:65" s="13" customFormat="1" ht="11.25">
      <c r="B169" s="201"/>
      <c r="C169" s="202"/>
      <c r="D169" s="185" t="s">
        <v>192</v>
      </c>
      <c r="E169" s="203" t="s">
        <v>1</v>
      </c>
      <c r="F169" s="204" t="s">
        <v>1011</v>
      </c>
      <c r="G169" s="202"/>
      <c r="H169" s="205">
        <v>68.180000000000007</v>
      </c>
      <c r="I169" s="202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192</v>
      </c>
      <c r="AU169" s="210" t="s">
        <v>85</v>
      </c>
      <c r="AV169" s="13" t="s">
        <v>85</v>
      </c>
      <c r="AW169" s="13" t="s">
        <v>32</v>
      </c>
      <c r="AX169" s="13" t="s">
        <v>83</v>
      </c>
      <c r="AY169" s="210" t="s">
        <v>135</v>
      </c>
    </row>
    <row r="170" spans="1:65" s="2" customFormat="1" ht="16.5" customHeight="1">
      <c r="A170" s="30"/>
      <c r="B170" s="31"/>
      <c r="C170" s="173" t="s">
        <v>8</v>
      </c>
      <c r="D170" s="173" t="s">
        <v>136</v>
      </c>
      <c r="E170" s="174" t="s">
        <v>257</v>
      </c>
      <c r="F170" s="175" t="s">
        <v>258</v>
      </c>
      <c r="G170" s="176" t="s">
        <v>218</v>
      </c>
      <c r="H170" s="177">
        <v>6.8179999999999996</v>
      </c>
      <c r="I170" s="178">
        <v>19.88</v>
      </c>
      <c r="J170" s="178">
        <f>ROUND(I170*H170,2)</f>
        <v>135.54</v>
      </c>
      <c r="K170" s="175" t="s">
        <v>140</v>
      </c>
      <c r="L170" s="35"/>
      <c r="M170" s="179" t="s">
        <v>1</v>
      </c>
      <c r="N170" s="180" t="s">
        <v>40</v>
      </c>
      <c r="O170" s="181">
        <v>8.9999999999999993E-3</v>
      </c>
      <c r="P170" s="181">
        <f>O170*H170</f>
        <v>6.1361999999999993E-2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3" t="s">
        <v>151</v>
      </c>
      <c r="AT170" s="183" t="s">
        <v>136</v>
      </c>
      <c r="AU170" s="183" t="s">
        <v>85</v>
      </c>
      <c r="AY170" s="16" t="s">
        <v>135</v>
      </c>
      <c r="BE170" s="184">
        <f>IF(N170="základní",J170,0)</f>
        <v>135.54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6" t="s">
        <v>83</v>
      </c>
      <c r="BK170" s="184">
        <f>ROUND(I170*H170,2)</f>
        <v>135.54</v>
      </c>
      <c r="BL170" s="16" t="s">
        <v>151</v>
      </c>
      <c r="BM170" s="183" t="s">
        <v>519</v>
      </c>
    </row>
    <row r="171" spans="1:65" s="2" customFormat="1" ht="19.5">
      <c r="A171" s="30"/>
      <c r="B171" s="31"/>
      <c r="C171" s="32"/>
      <c r="D171" s="185" t="s">
        <v>143</v>
      </c>
      <c r="E171" s="32"/>
      <c r="F171" s="186" t="s">
        <v>260</v>
      </c>
      <c r="G171" s="32"/>
      <c r="H171" s="32"/>
      <c r="I171" s="32"/>
      <c r="J171" s="32"/>
      <c r="K171" s="32"/>
      <c r="L171" s="35"/>
      <c r="M171" s="187"/>
      <c r="N171" s="188"/>
      <c r="O171" s="67"/>
      <c r="P171" s="67"/>
      <c r="Q171" s="67"/>
      <c r="R171" s="67"/>
      <c r="S171" s="67"/>
      <c r="T171" s="68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6" t="s">
        <v>143</v>
      </c>
      <c r="AU171" s="16" t="s">
        <v>85</v>
      </c>
    </row>
    <row r="172" spans="1:65" s="13" customFormat="1" ht="11.25">
      <c r="B172" s="201"/>
      <c r="C172" s="202"/>
      <c r="D172" s="185" t="s">
        <v>192</v>
      </c>
      <c r="E172" s="203" t="s">
        <v>1</v>
      </c>
      <c r="F172" s="204" t="s">
        <v>1012</v>
      </c>
      <c r="G172" s="202"/>
      <c r="H172" s="205">
        <v>6.8179999999999996</v>
      </c>
      <c r="I172" s="202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192</v>
      </c>
      <c r="AU172" s="210" t="s">
        <v>85</v>
      </c>
      <c r="AV172" s="13" t="s">
        <v>85</v>
      </c>
      <c r="AW172" s="13" t="s">
        <v>32</v>
      </c>
      <c r="AX172" s="13" t="s">
        <v>83</v>
      </c>
      <c r="AY172" s="210" t="s">
        <v>135</v>
      </c>
    </row>
    <row r="173" spans="1:65" s="2" customFormat="1" ht="24.2" customHeight="1">
      <c r="A173" s="30"/>
      <c r="B173" s="31"/>
      <c r="C173" s="173" t="s">
        <v>271</v>
      </c>
      <c r="D173" s="173" t="s">
        <v>136</v>
      </c>
      <c r="E173" s="174" t="s">
        <v>520</v>
      </c>
      <c r="F173" s="175" t="s">
        <v>521</v>
      </c>
      <c r="G173" s="176" t="s">
        <v>421</v>
      </c>
      <c r="H173" s="177">
        <v>12.272</v>
      </c>
      <c r="I173" s="178">
        <v>650</v>
      </c>
      <c r="J173" s="178">
        <f>ROUND(I173*H173,2)</f>
        <v>7976.8</v>
      </c>
      <c r="K173" s="175" t="s">
        <v>219</v>
      </c>
      <c r="L173" s="35"/>
      <c r="M173" s="179" t="s">
        <v>1</v>
      </c>
      <c r="N173" s="180" t="s">
        <v>40</v>
      </c>
      <c r="O173" s="181">
        <v>0</v>
      </c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3" t="s">
        <v>151</v>
      </c>
      <c r="AT173" s="183" t="s">
        <v>136</v>
      </c>
      <c r="AU173" s="183" t="s">
        <v>85</v>
      </c>
      <c r="AY173" s="16" t="s">
        <v>135</v>
      </c>
      <c r="BE173" s="184">
        <f>IF(N173="základní",J173,0)</f>
        <v>7976.8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83</v>
      </c>
      <c r="BK173" s="184">
        <f>ROUND(I173*H173,2)</f>
        <v>7976.8</v>
      </c>
      <c r="BL173" s="16" t="s">
        <v>151</v>
      </c>
      <c r="BM173" s="183" t="s">
        <v>522</v>
      </c>
    </row>
    <row r="174" spans="1:65" s="2" customFormat="1" ht="19.5">
      <c r="A174" s="30"/>
      <c r="B174" s="31"/>
      <c r="C174" s="32"/>
      <c r="D174" s="185" t="s">
        <v>143</v>
      </c>
      <c r="E174" s="32"/>
      <c r="F174" s="186" t="s">
        <v>523</v>
      </c>
      <c r="G174" s="32"/>
      <c r="H174" s="32"/>
      <c r="I174" s="32"/>
      <c r="J174" s="32"/>
      <c r="K174" s="32"/>
      <c r="L174" s="35"/>
      <c r="M174" s="187"/>
      <c r="N174" s="188"/>
      <c r="O174" s="67"/>
      <c r="P174" s="67"/>
      <c r="Q174" s="67"/>
      <c r="R174" s="67"/>
      <c r="S174" s="67"/>
      <c r="T174" s="68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6" t="s">
        <v>143</v>
      </c>
      <c r="AU174" s="16" t="s">
        <v>85</v>
      </c>
    </row>
    <row r="175" spans="1:65" s="13" customFormat="1" ht="11.25">
      <c r="B175" s="201"/>
      <c r="C175" s="202"/>
      <c r="D175" s="185" t="s">
        <v>192</v>
      </c>
      <c r="E175" s="203" t="s">
        <v>1</v>
      </c>
      <c r="F175" s="204" t="s">
        <v>1013</v>
      </c>
      <c r="G175" s="202"/>
      <c r="H175" s="205">
        <v>12.272</v>
      </c>
      <c r="I175" s="202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192</v>
      </c>
      <c r="AU175" s="210" t="s">
        <v>85</v>
      </c>
      <c r="AV175" s="13" t="s">
        <v>85</v>
      </c>
      <c r="AW175" s="13" t="s">
        <v>32</v>
      </c>
      <c r="AX175" s="13" t="s">
        <v>83</v>
      </c>
      <c r="AY175" s="210" t="s">
        <v>135</v>
      </c>
    </row>
    <row r="176" spans="1:65" s="2" customFormat="1" ht="24.2" customHeight="1">
      <c r="A176" s="30"/>
      <c r="B176" s="31"/>
      <c r="C176" s="173" t="s">
        <v>277</v>
      </c>
      <c r="D176" s="173" t="s">
        <v>136</v>
      </c>
      <c r="E176" s="174" t="s">
        <v>262</v>
      </c>
      <c r="F176" s="175" t="s">
        <v>263</v>
      </c>
      <c r="G176" s="176" t="s">
        <v>218</v>
      </c>
      <c r="H176" s="177">
        <v>83.682000000000002</v>
      </c>
      <c r="I176" s="178">
        <v>143.58000000000001</v>
      </c>
      <c r="J176" s="178">
        <f>ROUND(I176*H176,2)</f>
        <v>12015.06</v>
      </c>
      <c r="K176" s="175" t="s">
        <v>140</v>
      </c>
      <c r="L176" s="35"/>
      <c r="M176" s="179" t="s">
        <v>1</v>
      </c>
      <c r="N176" s="180" t="s">
        <v>40</v>
      </c>
      <c r="O176" s="181">
        <v>0.32800000000000001</v>
      </c>
      <c r="P176" s="181">
        <f>O176*H176</f>
        <v>27.447696000000001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83" t="s">
        <v>151</v>
      </c>
      <c r="AT176" s="183" t="s">
        <v>136</v>
      </c>
      <c r="AU176" s="183" t="s">
        <v>85</v>
      </c>
      <c r="AY176" s="16" t="s">
        <v>135</v>
      </c>
      <c r="BE176" s="184">
        <f>IF(N176="základní",J176,0)</f>
        <v>12015.06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83</v>
      </c>
      <c r="BK176" s="184">
        <f>ROUND(I176*H176,2)</f>
        <v>12015.06</v>
      </c>
      <c r="BL176" s="16" t="s">
        <v>151</v>
      </c>
      <c r="BM176" s="183" t="s">
        <v>542</v>
      </c>
    </row>
    <row r="177" spans="1:65" s="2" customFormat="1" ht="29.25">
      <c r="A177" s="30"/>
      <c r="B177" s="31"/>
      <c r="C177" s="32"/>
      <c r="D177" s="185" t="s">
        <v>143</v>
      </c>
      <c r="E177" s="32"/>
      <c r="F177" s="186" t="s">
        <v>265</v>
      </c>
      <c r="G177" s="32"/>
      <c r="H177" s="32"/>
      <c r="I177" s="32"/>
      <c r="J177" s="32"/>
      <c r="K177" s="32"/>
      <c r="L177" s="35"/>
      <c r="M177" s="187"/>
      <c r="N177" s="188"/>
      <c r="O177" s="67"/>
      <c r="P177" s="67"/>
      <c r="Q177" s="67"/>
      <c r="R177" s="67"/>
      <c r="S177" s="67"/>
      <c r="T177" s="68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6" t="s">
        <v>143</v>
      </c>
      <c r="AU177" s="16" t="s">
        <v>85</v>
      </c>
    </row>
    <row r="178" spans="1:65" s="13" customFormat="1" ht="11.25">
      <c r="B178" s="201"/>
      <c r="C178" s="202"/>
      <c r="D178" s="185" t="s">
        <v>192</v>
      </c>
      <c r="E178" s="203" t="s">
        <v>1</v>
      </c>
      <c r="F178" s="204" t="s">
        <v>989</v>
      </c>
      <c r="G178" s="202"/>
      <c r="H178" s="205">
        <v>88</v>
      </c>
      <c r="I178" s="202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192</v>
      </c>
      <c r="AU178" s="210" t="s">
        <v>85</v>
      </c>
      <c r="AV178" s="13" t="s">
        <v>85</v>
      </c>
      <c r="AW178" s="13" t="s">
        <v>32</v>
      </c>
      <c r="AX178" s="13" t="s">
        <v>75</v>
      </c>
      <c r="AY178" s="210" t="s">
        <v>135</v>
      </c>
    </row>
    <row r="179" spans="1:65" s="13" customFormat="1" ht="11.25">
      <c r="B179" s="201"/>
      <c r="C179" s="202"/>
      <c r="D179" s="185" t="s">
        <v>192</v>
      </c>
      <c r="E179" s="203" t="s">
        <v>1</v>
      </c>
      <c r="F179" s="204" t="s">
        <v>1014</v>
      </c>
      <c r="G179" s="202"/>
      <c r="H179" s="205">
        <v>-4.3179999999999996</v>
      </c>
      <c r="I179" s="202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192</v>
      </c>
      <c r="AU179" s="210" t="s">
        <v>85</v>
      </c>
      <c r="AV179" s="13" t="s">
        <v>85</v>
      </c>
      <c r="AW179" s="13" t="s">
        <v>32</v>
      </c>
      <c r="AX179" s="13" t="s">
        <v>75</v>
      </c>
      <c r="AY179" s="210" t="s">
        <v>135</v>
      </c>
    </row>
    <row r="180" spans="1:65" s="14" customFormat="1" ht="11.25">
      <c r="B180" s="211"/>
      <c r="C180" s="212"/>
      <c r="D180" s="185" t="s">
        <v>192</v>
      </c>
      <c r="E180" s="213" t="s">
        <v>1</v>
      </c>
      <c r="F180" s="214" t="s">
        <v>195</v>
      </c>
      <c r="G180" s="212"/>
      <c r="H180" s="215">
        <v>83.682000000000002</v>
      </c>
      <c r="I180" s="212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192</v>
      </c>
      <c r="AU180" s="220" t="s">
        <v>85</v>
      </c>
      <c r="AV180" s="14" t="s">
        <v>151</v>
      </c>
      <c r="AW180" s="14" t="s">
        <v>32</v>
      </c>
      <c r="AX180" s="14" t="s">
        <v>83</v>
      </c>
      <c r="AY180" s="220" t="s">
        <v>135</v>
      </c>
    </row>
    <row r="181" spans="1:65" s="2" customFormat="1" ht="21.75" customHeight="1">
      <c r="A181" s="30"/>
      <c r="B181" s="31"/>
      <c r="C181" s="173" t="s">
        <v>283</v>
      </c>
      <c r="D181" s="173" t="s">
        <v>136</v>
      </c>
      <c r="E181" s="174" t="s">
        <v>266</v>
      </c>
      <c r="F181" s="175" t="s">
        <v>267</v>
      </c>
      <c r="G181" s="176" t="s">
        <v>189</v>
      </c>
      <c r="H181" s="177">
        <v>10</v>
      </c>
      <c r="I181" s="178">
        <v>21.4</v>
      </c>
      <c r="J181" s="178">
        <f>ROUND(I181*H181,2)</f>
        <v>214</v>
      </c>
      <c r="K181" s="175" t="s">
        <v>253</v>
      </c>
      <c r="L181" s="35"/>
      <c r="M181" s="179" t="s">
        <v>1</v>
      </c>
      <c r="N181" s="180" t="s">
        <v>40</v>
      </c>
      <c r="O181" s="181">
        <v>1.7999999999999999E-2</v>
      </c>
      <c r="P181" s="181">
        <f>O181*H181</f>
        <v>0.18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3" t="s">
        <v>151</v>
      </c>
      <c r="AT181" s="183" t="s">
        <v>136</v>
      </c>
      <c r="AU181" s="183" t="s">
        <v>85</v>
      </c>
      <c r="AY181" s="16" t="s">
        <v>135</v>
      </c>
      <c r="BE181" s="184">
        <f>IF(N181="základní",J181,0)</f>
        <v>214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83</v>
      </c>
      <c r="BK181" s="184">
        <f>ROUND(I181*H181,2)</f>
        <v>214</v>
      </c>
      <c r="BL181" s="16" t="s">
        <v>151</v>
      </c>
      <c r="BM181" s="183" t="s">
        <v>1015</v>
      </c>
    </row>
    <row r="182" spans="1:65" s="2" customFormat="1" ht="19.5">
      <c r="A182" s="30"/>
      <c r="B182" s="31"/>
      <c r="C182" s="32"/>
      <c r="D182" s="185" t="s">
        <v>143</v>
      </c>
      <c r="E182" s="32"/>
      <c r="F182" s="186" t="s">
        <v>269</v>
      </c>
      <c r="G182" s="32"/>
      <c r="H182" s="32"/>
      <c r="I182" s="32"/>
      <c r="J182" s="32"/>
      <c r="K182" s="32"/>
      <c r="L182" s="35"/>
      <c r="M182" s="187"/>
      <c r="N182" s="188"/>
      <c r="O182" s="67"/>
      <c r="P182" s="67"/>
      <c r="Q182" s="67"/>
      <c r="R182" s="67"/>
      <c r="S182" s="67"/>
      <c r="T182" s="68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6" t="s">
        <v>143</v>
      </c>
      <c r="AU182" s="16" t="s">
        <v>85</v>
      </c>
    </row>
    <row r="183" spans="1:65" s="13" customFormat="1" ht="11.25">
      <c r="B183" s="201"/>
      <c r="C183" s="202"/>
      <c r="D183" s="185" t="s">
        <v>192</v>
      </c>
      <c r="E183" s="203" t="s">
        <v>1</v>
      </c>
      <c r="F183" s="204" t="s">
        <v>977</v>
      </c>
      <c r="G183" s="202"/>
      <c r="H183" s="205">
        <v>10</v>
      </c>
      <c r="I183" s="202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192</v>
      </c>
      <c r="AU183" s="210" t="s">
        <v>85</v>
      </c>
      <c r="AV183" s="13" t="s">
        <v>85</v>
      </c>
      <c r="AW183" s="13" t="s">
        <v>32</v>
      </c>
      <c r="AX183" s="13" t="s">
        <v>83</v>
      </c>
      <c r="AY183" s="210" t="s">
        <v>135</v>
      </c>
    </row>
    <row r="184" spans="1:65" s="2" customFormat="1" ht="37.9" customHeight="1">
      <c r="A184" s="30"/>
      <c r="B184" s="31"/>
      <c r="C184" s="173" t="s">
        <v>289</v>
      </c>
      <c r="D184" s="173" t="s">
        <v>136</v>
      </c>
      <c r="E184" s="174" t="s">
        <v>272</v>
      </c>
      <c r="F184" s="175" t="s">
        <v>273</v>
      </c>
      <c r="G184" s="176" t="s">
        <v>189</v>
      </c>
      <c r="H184" s="177">
        <v>25</v>
      </c>
      <c r="I184" s="178">
        <v>30.58</v>
      </c>
      <c r="J184" s="178">
        <f>ROUND(I184*H184,2)</f>
        <v>764.5</v>
      </c>
      <c r="K184" s="175" t="s">
        <v>140</v>
      </c>
      <c r="L184" s="35"/>
      <c r="M184" s="179" t="s">
        <v>1</v>
      </c>
      <c r="N184" s="180" t="s">
        <v>40</v>
      </c>
      <c r="O184" s="181">
        <v>0.09</v>
      </c>
      <c r="P184" s="181">
        <f>O184*H184</f>
        <v>2.25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3" t="s">
        <v>151</v>
      </c>
      <c r="AT184" s="183" t="s">
        <v>136</v>
      </c>
      <c r="AU184" s="183" t="s">
        <v>85</v>
      </c>
      <c r="AY184" s="16" t="s">
        <v>135</v>
      </c>
      <c r="BE184" s="184">
        <f>IF(N184="základní",J184,0)</f>
        <v>764.5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6" t="s">
        <v>83</v>
      </c>
      <c r="BK184" s="184">
        <f>ROUND(I184*H184,2)</f>
        <v>764.5</v>
      </c>
      <c r="BL184" s="16" t="s">
        <v>151</v>
      </c>
      <c r="BM184" s="183" t="s">
        <v>548</v>
      </c>
    </row>
    <row r="185" spans="1:65" s="2" customFormat="1" ht="29.25">
      <c r="A185" s="30"/>
      <c r="B185" s="31"/>
      <c r="C185" s="32"/>
      <c r="D185" s="185" t="s">
        <v>143</v>
      </c>
      <c r="E185" s="32"/>
      <c r="F185" s="186" t="s">
        <v>275</v>
      </c>
      <c r="G185" s="32"/>
      <c r="H185" s="32"/>
      <c r="I185" s="32"/>
      <c r="J185" s="32"/>
      <c r="K185" s="32"/>
      <c r="L185" s="35"/>
      <c r="M185" s="187"/>
      <c r="N185" s="188"/>
      <c r="O185" s="67"/>
      <c r="P185" s="67"/>
      <c r="Q185" s="67"/>
      <c r="R185" s="67"/>
      <c r="S185" s="67"/>
      <c r="T185" s="68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6" t="s">
        <v>143</v>
      </c>
      <c r="AU185" s="16" t="s">
        <v>85</v>
      </c>
    </row>
    <row r="186" spans="1:65" s="13" customFormat="1" ht="11.25">
      <c r="B186" s="201"/>
      <c r="C186" s="202"/>
      <c r="D186" s="185" t="s">
        <v>192</v>
      </c>
      <c r="E186" s="203" t="s">
        <v>1</v>
      </c>
      <c r="F186" s="204" t="s">
        <v>1016</v>
      </c>
      <c r="G186" s="202"/>
      <c r="H186" s="205">
        <v>25</v>
      </c>
      <c r="I186" s="202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85</v>
      </c>
      <c r="AV186" s="13" t="s">
        <v>85</v>
      </c>
      <c r="AW186" s="13" t="s">
        <v>32</v>
      </c>
      <c r="AX186" s="13" t="s">
        <v>83</v>
      </c>
      <c r="AY186" s="210" t="s">
        <v>135</v>
      </c>
    </row>
    <row r="187" spans="1:65" s="2" customFormat="1" ht="24.2" customHeight="1">
      <c r="A187" s="30"/>
      <c r="B187" s="31"/>
      <c r="C187" s="173" t="s">
        <v>294</v>
      </c>
      <c r="D187" s="173" t="s">
        <v>136</v>
      </c>
      <c r="E187" s="174" t="s">
        <v>549</v>
      </c>
      <c r="F187" s="175" t="s">
        <v>550</v>
      </c>
      <c r="G187" s="176" t="s">
        <v>189</v>
      </c>
      <c r="H187" s="177">
        <v>25</v>
      </c>
      <c r="I187" s="178">
        <v>74.8</v>
      </c>
      <c r="J187" s="178">
        <f>ROUND(I187*H187,2)</f>
        <v>1870</v>
      </c>
      <c r="K187" s="175" t="s">
        <v>253</v>
      </c>
      <c r="L187" s="35"/>
      <c r="M187" s="179" t="s">
        <v>1</v>
      </c>
      <c r="N187" s="180" t="s">
        <v>40</v>
      </c>
      <c r="O187" s="181">
        <v>0.13</v>
      </c>
      <c r="P187" s="181">
        <f>O187*H187</f>
        <v>3.25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3" t="s">
        <v>151</v>
      </c>
      <c r="AT187" s="183" t="s">
        <v>136</v>
      </c>
      <c r="AU187" s="183" t="s">
        <v>85</v>
      </c>
      <c r="AY187" s="16" t="s">
        <v>135</v>
      </c>
      <c r="BE187" s="184">
        <f>IF(N187="základní",J187,0)</f>
        <v>1870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83</v>
      </c>
      <c r="BK187" s="184">
        <f>ROUND(I187*H187,2)</f>
        <v>1870</v>
      </c>
      <c r="BL187" s="16" t="s">
        <v>151</v>
      </c>
      <c r="BM187" s="183" t="s">
        <v>551</v>
      </c>
    </row>
    <row r="188" spans="1:65" s="2" customFormat="1" ht="19.5">
      <c r="A188" s="30"/>
      <c r="B188" s="31"/>
      <c r="C188" s="32"/>
      <c r="D188" s="185" t="s">
        <v>143</v>
      </c>
      <c r="E188" s="32"/>
      <c r="F188" s="186" t="s">
        <v>552</v>
      </c>
      <c r="G188" s="32"/>
      <c r="H188" s="32"/>
      <c r="I188" s="32"/>
      <c r="J188" s="32"/>
      <c r="K188" s="32"/>
      <c r="L188" s="35"/>
      <c r="M188" s="187"/>
      <c r="N188" s="188"/>
      <c r="O188" s="67"/>
      <c r="P188" s="67"/>
      <c r="Q188" s="67"/>
      <c r="R188" s="67"/>
      <c r="S188" s="67"/>
      <c r="T188" s="68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6" t="s">
        <v>143</v>
      </c>
      <c r="AU188" s="16" t="s">
        <v>85</v>
      </c>
    </row>
    <row r="189" spans="1:65" s="13" customFormat="1" ht="11.25">
      <c r="B189" s="201"/>
      <c r="C189" s="202"/>
      <c r="D189" s="185" t="s">
        <v>192</v>
      </c>
      <c r="E189" s="203" t="s">
        <v>1</v>
      </c>
      <c r="F189" s="204" t="s">
        <v>1016</v>
      </c>
      <c r="G189" s="202"/>
      <c r="H189" s="205">
        <v>25</v>
      </c>
      <c r="I189" s="202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192</v>
      </c>
      <c r="AU189" s="210" t="s">
        <v>85</v>
      </c>
      <c r="AV189" s="13" t="s">
        <v>85</v>
      </c>
      <c r="AW189" s="13" t="s">
        <v>32</v>
      </c>
      <c r="AX189" s="13" t="s">
        <v>83</v>
      </c>
      <c r="AY189" s="210" t="s">
        <v>135</v>
      </c>
    </row>
    <row r="190" spans="1:65" s="2" customFormat="1" ht="24.2" customHeight="1">
      <c r="A190" s="30"/>
      <c r="B190" s="31"/>
      <c r="C190" s="173" t="s">
        <v>7</v>
      </c>
      <c r="D190" s="173" t="s">
        <v>136</v>
      </c>
      <c r="E190" s="174" t="s">
        <v>553</v>
      </c>
      <c r="F190" s="175" t="s">
        <v>554</v>
      </c>
      <c r="G190" s="176" t="s">
        <v>189</v>
      </c>
      <c r="H190" s="177">
        <v>25</v>
      </c>
      <c r="I190" s="178">
        <v>6.19</v>
      </c>
      <c r="J190" s="178">
        <f>ROUND(I190*H190,2)</f>
        <v>154.75</v>
      </c>
      <c r="K190" s="175" t="s">
        <v>140</v>
      </c>
      <c r="L190" s="35"/>
      <c r="M190" s="179" t="s">
        <v>1</v>
      </c>
      <c r="N190" s="180" t="s">
        <v>40</v>
      </c>
      <c r="O190" s="181">
        <v>7.0000000000000001E-3</v>
      </c>
      <c r="P190" s="181">
        <f>O190*H190</f>
        <v>0.17500000000000002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3" t="s">
        <v>151</v>
      </c>
      <c r="AT190" s="183" t="s">
        <v>136</v>
      </c>
      <c r="AU190" s="183" t="s">
        <v>85</v>
      </c>
      <c r="AY190" s="16" t="s">
        <v>135</v>
      </c>
      <c r="BE190" s="184">
        <f>IF(N190="základní",J190,0)</f>
        <v>154.75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" t="s">
        <v>83</v>
      </c>
      <c r="BK190" s="184">
        <f>ROUND(I190*H190,2)</f>
        <v>154.75</v>
      </c>
      <c r="BL190" s="16" t="s">
        <v>151</v>
      </c>
      <c r="BM190" s="183" t="s">
        <v>555</v>
      </c>
    </row>
    <row r="191" spans="1:65" s="2" customFormat="1" ht="19.5">
      <c r="A191" s="30"/>
      <c r="B191" s="31"/>
      <c r="C191" s="32"/>
      <c r="D191" s="185" t="s">
        <v>143</v>
      </c>
      <c r="E191" s="32"/>
      <c r="F191" s="186" t="s">
        <v>556</v>
      </c>
      <c r="G191" s="32"/>
      <c r="H191" s="32"/>
      <c r="I191" s="32"/>
      <c r="J191" s="32"/>
      <c r="K191" s="32"/>
      <c r="L191" s="35"/>
      <c r="M191" s="187"/>
      <c r="N191" s="188"/>
      <c r="O191" s="67"/>
      <c r="P191" s="67"/>
      <c r="Q191" s="67"/>
      <c r="R191" s="67"/>
      <c r="S191" s="67"/>
      <c r="T191" s="68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6" t="s">
        <v>143</v>
      </c>
      <c r="AU191" s="16" t="s">
        <v>85</v>
      </c>
    </row>
    <row r="192" spans="1:65" s="13" customFormat="1" ht="11.25">
      <c r="B192" s="201"/>
      <c r="C192" s="202"/>
      <c r="D192" s="185" t="s">
        <v>192</v>
      </c>
      <c r="E192" s="203" t="s">
        <v>1</v>
      </c>
      <c r="F192" s="204" t="s">
        <v>1016</v>
      </c>
      <c r="G192" s="202"/>
      <c r="H192" s="205">
        <v>25</v>
      </c>
      <c r="I192" s="202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192</v>
      </c>
      <c r="AU192" s="210" t="s">
        <v>85</v>
      </c>
      <c r="AV192" s="13" t="s">
        <v>85</v>
      </c>
      <c r="AW192" s="13" t="s">
        <v>32</v>
      </c>
      <c r="AX192" s="13" t="s">
        <v>83</v>
      </c>
      <c r="AY192" s="210" t="s">
        <v>135</v>
      </c>
    </row>
    <row r="193" spans="1:65" s="2" customFormat="1" ht="16.5" customHeight="1">
      <c r="A193" s="30"/>
      <c r="B193" s="31"/>
      <c r="C193" s="221" t="s">
        <v>307</v>
      </c>
      <c r="D193" s="221" t="s">
        <v>295</v>
      </c>
      <c r="E193" s="222" t="s">
        <v>557</v>
      </c>
      <c r="F193" s="223" t="s">
        <v>558</v>
      </c>
      <c r="G193" s="224" t="s">
        <v>298</v>
      </c>
      <c r="H193" s="225">
        <v>2</v>
      </c>
      <c r="I193" s="226">
        <v>99.9</v>
      </c>
      <c r="J193" s="226">
        <f>ROUND(I193*H193,2)</f>
        <v>199.8</v>
      </c>
      <c r="K193" s="223" t="s">
        <v>219</v>
      </c>
      <c r="L193" s="227"/>
      <c r="M193" s="228" t="s">
        <v>1</v>
      </c>
      <c r="N193" s="229" t="s">
        <v>40</v>
      </c>
      <c r="O193" s="181">
        <v>0</v>
      </c>
      <c r="P193" s="181">
        <f>O193*H193</f>
        <v>0</v>
      </c>
      <c r="Q193" s="181">
        <v>1E-3</v>
      </c>
      <c r="R193" s="181">
        <f>Q193*H193</f>
        <v>2E-3</v>
      </c>
      <c r="S193" s="181">
        <v>0</v>
      </c>
      <c r="T193" s="182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3" t="s">
        <v>166</v>
      </c>
      <c r="AT193" s="183" t="s">
        <v>295</v>
      </c>
      <c r="AU193" s="183" t="s">
        <v>85</v>
      </c>
      <c r="AY193" s="16" t="s">
        <v>135</v>
      </c>
      <c r="BE193" s="184">
        <f>IF(N193="základní",J193,0)</f>
        <v>199.8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6" t="s">
        <v>83</v>
      </c>
      <c r="BK193" s="184">
        <f>ROUND(I193*H193,2)</f>
        <v>199.8</v>
      </c>
      <c r="BL193" s="16" t="s">
        <v>151</v>
      </c>
      <c r="BM193" s="183" t="s">
        <v>559</v>
      </c>
    </row>
    <row r="194" spans="1:65" s="2" customFormat="1" ht="11.25">
      <c r="A194" s="30"/>
      <c r="B194" s="31"/>
      <c r="C194" s="32"/>
      <c r="D194" s="185" t="s">
        <v>143</v>
      </c>
      <c r="E194" s="32"/>
      <c r="F194" s="186" t="s">
        <v>560</v>
      </c>
      <c r="G194" s="32"/>
      <c r="H194" s="32"/>
      <c r="I194" s="32"/>
      <c r="J194" s="32"/>
      <c r="K194" s="32"/>
      <c r="L194" s="35"/>
      <c r="M194" s="187"/>
      <c r="N194" s="188"/>
      <c r="O194" s="67"/>
      <c r="P194" s="67"/>
      <c r="Q194" s="67"/>
      <c r="R194" s="67"/>
      <c r="S194" s="67"/>
      <c r="T194" s="68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6" t="s">
        <v>143</v>
      </c>
      <c r="AU194" s="16" t="s">
        <v>85</v>
      </c>
    </row>
    <row r="195" spans="1:65" s="13" customFormat="1" ht="11.25">
      <c r="B195" s="201"/>
      <c r="C195" s="202"/>
      <c r="D195" s="185" t="s">
        <v>192</v>
      </c>
      <c r="E195" s="203" t="s">
        <v>1</v>
      </c>
      <c r="F195" s="204" t="s">
        <v>1017</v>
      </c>
      <c r="G195" s="202"/>
      <c r="H195" s="205">
        <v>2</v>
      </c>
      <c r="I195" s="202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192</v>
      </c>
      <c r="AU195" s="210" t="s">
        <v>85</v>
      </c>
      <c r="AV195" s="13" t="s">
        <v>85</v>
      </c>
      <c r="AW195" s="13" t="s">
        <v>32</v>
      </c>
      <c r="AX195" s="13" t="s">
        <v>83</v>
      </c>
      <c r="AY195" s="210" t="s">
        <v>135</v>
      </c>
    </row>
    <row r="196" spans="1:65" s="11" customFormat="1" ht="22.9" customHeight="1">
      <c r="B196" s="160"/>
      <c r="C196" s="161"/>
      <c r="D196" s="162" t="s">
        <v>74</v>
      </c>
      <c r="E196" s="199" t="s">
        <v>147</v>
      </c>
      <c r="F196" s="199" t="s">
        <v>1018</v>
      </c>
      <c r="G196" s="161"/>
      <c r="H196" s="161"/>
      <c r="I196" s="161"/>
      <c r="J196" s="200">
        <f>BK196</f>
        <v>28637.629999999997</v>
      </c>
      <c r="K196" s="161"/>
      <c r="L196" s="165"/>
      <c r="M196" s="166"/>
      <c r="N196" s="167"/>
      <c r="O196" s="167"/>
      <c r="P196" s="168">
        <f>SUM(P197:P205)</f>
        <v>57.588317999999987</v>
      </c>
      <c r="Q196" s="167"/>
      <c r="R196" s="168">
        <f>SUM(R197:R205)</f>
        <v>0</v>
      </c>
      <c r="S196" s="167"/>
      <c r="T196" s="169">
        <f>SUM(T197:T205)</f>
        <v>10.363199999999999</v>
      </c>
      <c r="AR196" s="170" t="s">
        <v>83</v>
      </c>
      <c r="AT196" s="171" t="s">
        <v>74</v>
      </c>
      <c r="AU196" s="171" t="s">
        <v>83</v>
      </c>
      <c r="AY196" s="170" t="s">
        <v>135</v>
      </c>
      <c r="BK196" s="172">
        <f>SUM(BK197:BK205)</f>
        <v>28637.629999999997</v>
      </c>
    </row>
    <row r="197" spans="1:65" s="2" customFormat="1" ht="24.2" customHeight="1">
      <c r="A197" s="30"/>
      <c r="B197" s="31"/>
      <c r="C197" s="173" t="s">
        <v>313</v>
      </c>
      <c r="D197" s="173" t="s">
        <v>136</v>
      </c>
      <c r="E197" s="174" t="s">
        <v>1019</v>
      </c>
      <c r="F197" s="175" t="s">
        <v>1020</v>
      </c>
      <c r="G197" s="176" t="s">
        <v>218</v>
      </c>
      <c r="H197" s="177">
        <v>4.3179999999999996</v>
      </c>
      <c r="I197" s="178">
        <v>6466.08</v>
      </c>
      <c r="J197" s="178">
        <f>ROUND(I197*H197,2)</f>
        <v>27920.53</v>
      </c>
      <c r="K197" s="175" t="s">
        <v>140</v>
      </c>
      <c r="L197" s="35"/>
      <c r="M197" s="179" t="s">
        <v>1</v>
      </c>
      <c r="N197" s="180" t="s">
        <v>40</v>
      </c>
      <c r="O197" s="181">
        <v>13.000999999999999</v>
      </c>
      <c r="P197" s="181">
        <f>O197*H197</f>
        <v>56.138317999999991</v>
      </c>
      <c r="Q197" s="181">
        <v>0</v>
      </c>
      <c r="R197" s="181">
        <f>Q197*H197</f>
        <v>0</v>
      </c>
      <c r="S197" s="181">
        <v>2.4</v>
      </c>
      <c r="T197" s="182">
        <f>S197*H197</f>
        <v>10.363199999999999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3" t="s">
        <v>151</v>
      </c>
      <c r="AT197" s="183" t="s">
        <v>136</v>
      </c>
      <c r="AU197" s="183" t="s">
        <v>85</v>
      </c>
      <c r="AY197" s="16" t="s">
        <v>135</v>
      </c>
      <c r="BE197" s="184">
        <f>IF(N197="základní",J197,0)</f>
        <v>27920.53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6" t="s">
        <v>83</v>
      </c>
      <c r="BK197" s="184">
        <f>ROUND(I197*H197,2)</f>
        <v>27920.53</v>
      </c>
      <c r="BL197" s="16" t="s">
        <v>151</v>
      </c>
      <c r="BM197" s="183" t="s">
        <v>1021</v>
      </c>
    </row>
    <row r="198" spans="1:65" s="2" customFormat="1" ht="19.5">
      <c r="A198" s="30"/>
      <c r="B198" s="31"/>
      <c r="C198" s="32"/>
      <c r="D198" s="185" t="s">
        <v>143</v>
      </c>
      <c r="E198" s="32"/>
      <c r="F198" s="186" t="s">
        <v>1022</v>
      </c>
      <c r="G198" s="32"/>
      <c r="H198" s="32"/>
      <c r="I198" s="32"/>
      <c r="J198" s="32"/>
      <c r="K198" s="32"/>
      <c r="L198" s="35"/>
      <c r="M198" s="187"/>
      <c r="N198" s="188"/>
      <c r="O198" s="67"/>
      <c r="P198" s="67"/>
      <c r="Q198" s="67"/>
      <c r="R198" s="67"/>
      <c r="S198" s="67"/>
      <c r="T198" s="68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6" t="s">
        <v>143</v>
      </c>
      <c r="AU198" s="16" t="s">
        <v>85</v>
      </c>
    </row>
    <row r="199" spans="1:65" s="13" customFormat="1" ht="11.25">
      <c r="B199" s="201"/>
      <c r="C199" s="202"/>
      <c r="D199" s="185" t="s">
        <v>192</v>
      </c>
      <c r="E199" s="203" t="s">
        <v>1</v>
      </c>
      <c r="F199" s="204" t="s">
        <v>1023</v>
      </c>
      <c r="G199" s="202"/>
      <c r="H199" s="205">
        <v>4.3179999999999996</v>
      </c>
      <c r="I199" s="202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192</v>
      </c>
      <c r="AU199" s="210" t="s">
        <v>85</v>
      </c>
      <c r="AV199" s="13" t="s">
        <v>85</v>
      </c>
      <c r="AW199" s="13" t="s">
        <v>32</v>
      </c>
      <c r="AX199" s="13" t="s">
        <v>83</v>
      </c>
      <c r="AY199" s="210" t="s">
        <v>135</v>
      </c>
    </row>
    <row r="200" spans="1:65" s="2" customFormat="1" ht="16.5" customHeight="1">
      <c r="A200" s="30"/>
      <c r="B200" s="31"/>
      <c r="C200" s="173" t="s">
        <v>319</v>
      </c>
      <c r="D200" s="173" t="s">
        <v>136</v>
      </c>
      <c r="E200" s="174" t="s">
        <v>1024</v>
      </c>
      <c r="F200" s="175" t="s">
        <v>1025</v>
      </c>
      <c r="G200" s="176" t="s">
        <v>198</v>
      </c>
      <c r="H200" s="177">
        <v>5</v>
      </c>
      <c r="I200" s="178">
        <v>35.619999999999997</v>
      </c>
      <c r="J200" s="178">
        <f>ROUND(I200*H200,2)</f>
        <v>178.1</v>
      </c>
      <c r="K200" s="175" t="s">
        <v>140</v>
      </c>
      <c r="L200" s="35"/>
      <c r="M200" s="179" t="s">
        <v>1</v>
      </c>
      <c r="N200" s="180" t="s">
        <v>40</v>
      </c>
      <c r="O200" s="181">
        <v>6.9000000000000006E-2</v>
      </c>
      <c r="P200" s="181">
        <f>O200*H200</f>
        <v>0.34500000000000003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3" t="s">
        <v>151</v>
      </c>
      <c r="AT200" s="183" t="s">
        <v>136</v>
      </c>
      <c r="AU200" s="183" t="s">
        <v>85</v>
      </c>
      <c r="AY200" s="16" t="s">
        <v>135</v>
      </c>
      <c r="BE200" s="184">
        <f>IF(N200="základní",J200,0)</f>
        <v>178.1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83</v>
      </c>
      <c r="BK200" s="184">
        <f>ROUND(I200*H200,2)</f>
        <v>178.1</v>
      </c>
      <c r="BL200" s="16" t="s">
        <v>151</v>
      </c>
      <c r="BM200" s="183" t="s">
        <v>1026</v>
      </c>
    </row>
    <row r="201" spans="1:65" s="2" customFormat="1" ht="11.25">
      <c r="A201" s="30"/>
      <c r="B201" s="31"/>
      <c r="C201" s="32"/>
      <c r="D201" s="185" t="s">
        <v>143</v>
      </c>
      <c r="E201" s="32"/>
      <c r="F201" s="186" t="s">
        <v>1027</v>
      </c>
      <c r="G201" s="32"/>
      <c r="H201" s="32"/>
      <c r="I201" s="32"/>
      <c r="J201" s="32"/>
      <c r="K201" s="32"/>
      <c r="L201" s="35"/>
      <c r="M201" s="187"/>
      <c r="N201" s="188"/>
      <c r="O201" s="67"/>
      <c r="P201" s="67"/>
      <c r="Q201" s="67"/>
      <c r="R201" s="67"/>
      <c r="S201" s="67"/>
      <c r="T201" s="68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6" t="s">
        <v>143</v>
      </c>
      <c r="AU201" s="16" t="s">
        <v>85</v>
      </c>
    </row>
    <row r="202" spans="1:65" s="13" customFormat="1" ht="11.25">
      <c r="B202" s="201"/>
      <c r="C202" s="202"/>
      <c r="D202" s="185" t="s">
        <v>192</v>
      </c>
      <c r="E202" s="203" t="s">
        <v>1</v>
      </c>
      <c r="F202" s="204" t="s">
        <v>134</v>
      </c>
      <c r="G202" s="202"/>
      <c r="H202" s="205">
        <v>5</v>
      </c>
      <c r="I202" s="202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85</v>
      </c>
      <c r="AV202" s="13" t="s">
        <v>85</v>
      </c>
      <c r="AW202" s="13" t="s">
        <v>32</v>
      </c>
      <c r="AX202" s="13" t="s">
        <v>83</v>
      </c>
      <c r="AY202" s="210" t="s">
        <v>135</v>
      </c>
    </row>
    <row r="203" spans="1:65" s="2" customFormat="1" ht="21.75" customHeight="1">
      <c r="A203" s="30"/>
      <c r="B203" s="31"/>
      <c r="C203" s="173" t="s">
        <v>324</v>
      </c>
      <c r="D203" s="173" t="s">
        <v>136</v>
      </c>
      <c r="E203" s="174" t="s">
        <v>1028</v>
      </c>
      <c r="F203" s="175" t="s">
        <v>1029</v>
      </c>
      <c r="G203" s="176" t="s">
        <v>198</v>
      </c>
      <c r="H203" s="177">
        <v>5</v>
      </c>
      <c r="I203" s="178">
        <v>107.8</v>
      </c>
      <c r="J203" s="178">
        <f>ROUND(I203*H203,2)</f>
        <v>539</v>
      </c>
      <c r="K203" s="175" t="s">
        <v>140</v>
      </c>
      <c r="L203" s="35"/>
      <c r="M203" s="179" t="s">
        <v>1</v>
      </c>
      <c r="N203" s="180" t="s">
        <v>40</v>
      </c>
      <c r="O203" s="181">
        <v>0.221</v>
      </c>
      <c r="P203" s="181">
        <f>O203*H203</f>
        <v>1.105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83" t="s">
        <v>151</v>
      </c>
      <c r="AT203" s="183" t="s">
        <v>136</v>
      </c>
      <c r="AU203" s="183" t="s">
        <v>85</v>
      </c>
      <c r="AY203" s="16" t="s">
        <v>135</v>
      </c>
      <c r="BE203" s="184">
        <f>IF(N203="základní",J203,0)</f>
        <v>539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6" t="s">
        <v>83</v>
      </c>
      <c r="BK203" s="184">
        <f>ROUND(I203*H203,2)</f>
        <v>539</v>
      </c>
      <c r="BL203" s="16" t="s">
        <v>151</v>
      </c>
      <c r="BM203" s="183" t="s">
        <v>1030</v>
      </c>
    </row>
    <row r="204" spans="1:65" s="2" customFormat="1" ht="19.5">
      <c r="A204" s="30"/>
      <c r="B204" s="31"/>
      <c r="C204" s="32"/>
      <c r="D204" s="185" t="s">
        <v>143</v>
      </c>
      <c r="E204" s="32"/>
      <c r="F204" s="186" t="s">
        <v>1031</v>
      </c>
      <c r="G204" s="32"/>
      <c r="H204" s="32"/>
      <c r="I204" s="32"/>
      <c r="J204" s="32"/>
      <c r="K204" s="32"/>
      <c r="L204" s="35"/>
      <c r="M204" s="187"/>
      <c r="N204" s="188"/>
      <c r="O204" s="67"/>
      <c r="P204" s="67"/>
      <c r="Q204" s="67"/>
      <c r="R204" s="67"/>
      <c r="S204" s="67"/>
      <c r="T204" s="68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6" t="s">
        <v>143</v>
      </c>
      <c r="AU204" s="16" t="s">
        <v>85</v>
      </c>
    </row>
    <row r="205" spans="1:65" s="13" customFormat="1" ht="11.25">
      <c r="B205" s="201"/>
      <c r="C205" s="202"/>
      <c r="D205" s="185" t="s">
        <v>192</v>
      </c>
      <c r="E205" s="203" t="s">
        <v>1</v>
      </c>
      <c r="F205" s="204" t="s">
        <v>134</v>
      </c>
      <c r="G205" s="202"/>
      <c r="H205" s="205">
        <v>5</v>
      </c>
      <c r="I205" s="202"/>
      <c r="J205" s="202"/>
      <c r="K205" s="202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192</v>
      </c>
      <c r="AU205" s="210" t="s">
        <v>85</v>
      </c>
      <c r="AV205" s="13" t="s">
        <v>85</v>
      </c>
      <c r="AW205" s="13" t="s">
        <v>32</v>
      </c>
      <c r="AX205" s="13" t="s">
        <v>83</v>
      </c>
      <c r="AY205" s="210" t="s">
        <v>135</v>
      </c>
    </row>
    <row r="206" spans="1:65" s="11" customFormat="1" ht="22.9" customHeight="1">
      <c r="B206" s="160"/>
      <c r="C206" s="161"/>
      <c r="D206" s="162" t="s">
        <v>74</v>
      </c>
      <c r="E206" s="199" t="s">
        <v>151</v>
      </c>
      <c r="F206" s="199" t="s">
        <v>561</v>
      </c>
      <c r="G206" s="161"/>
      <c r="H206" s="161"/>
      <c r="I206" s="161"/>
      <c r="J206" s="200">
        <f>BK206</f>
        <v>5933.32</v>
      </c>
      <c r="K206" s="161"/>
      <c r="L206" s="165"/>
      <c r="M206" s="166"/>
      <c r="N206" s="167"/>
      <c r="O206" s="167"/>
      <c r="P206" s="168">
        <f>SUM(P207:P215)</f>
        <v>3.1798639999999998</v>
      </c>
      <c r="Q206" s="167"/>
      <c r="R206" s="168">
        <f>SUM(R207:R215)</f>
        <v>3.5020477557338001</v>
      </c>
      <c r="S206" s="167"/>
      <c r="T206" s="169">
        <f>SUM(T207:T215)</f>
        <v>0</v>
      </c>
      <c r="AR206" s="170" t="s">
        <v>83</v>
      </c>
      <c r="AT206" s="171" t="s">
        <v>74</v>
      </c>
      <c r="AU206" s="171" t="s">
        <v>83</v>
      </c>
      <c r="AY206" s="170" t="s">
        <v>135</v>
      </c>
      <c r="BK206" s="172">
        <f>SUM(BK207:BK215)</f>
        <v>5933.32</v>
      </c>
    </row>
    <row r="207" spans="1:65" s="2" customFormat="1" ht="24.2" customHeight="1">
      <c r="A207" s="30"/>
      <c r="B207" s="31"/>
      <c r="C207" s="173" t="s">
        <v>329</v>
      </c>
      <c r="D207" s="173" t="s">
        <v>136</v>
      </c>
      <c r="E207" s="174" t="s">
        <v>562</v>
      </c>
      <c r="F207" s="175" t="s">
        <v>563</v>
      </c>
      <c r="G207" s="176" t="s">
        <v>218</v>
      </c>
      <c r="H207" s="177">
        <v>0.625</v>
      </c>
      <c r="I207" s="178">
        <v>1298.18</v>
      </c>
      <c r="J207" s="178">
        <f>ROUND(I207*H207,2)</f>
        <v>811.36</v>
      </c>
      <c r="K207" s="175" t="s">
        <v>140</v>
      </c>
      <c r="L207" s="35"/>
      <c r="M207" s="179" t="s">
        <v>1</v>
      </c>
      <c r="N207" s="180" t="s">
        <v>40</v>
      </c>
      <c r="O207" s="181">
        <v>1.6950000000000001</v>
      </c>
      <c r="P207" s="181">
        <f>O207*H207</f>
        <v>1.059375</v>
      </c>
      <c r="Q207" s="181">
        <v>1.8907700000000001</v>
      </c>
      <c r="R207" s="181">
        <f>Q207*H207</f>
        <v>1.1817312500000001</v>
      </c>
      <c r="S207" s="181">
        <v>0</v>
      </c>
      <c r="T207" s="182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83" t="s">
        <v>151</v>
      </c>
      <c r="AT207" s="183" t="s">
        <v>136</v>
      </c>
      <c r="AU207" s="183" t="s">
        <v>85</v>
      </c>
      <c r="AY207" s="16" t="s">
        <v>135</v>
      </c>
      <c r="BE207" s="184">
        <f>IF(N207="základní",J207,0)</f>
        <v>811.36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6" t="s">
        <v>83</v>
      </c>
      <c r="BK207" s="184">
        <f>ROUND(I207*H207,2)</f>
        <v>811.36</v>
      </c>
      <c r="BL207" s="16" t="s">
        <v>151</v>
      </c>
      <c r="BM207" s="183" t="s">
        <v>564</v>
      </c>
    </row>
    <row r="208" spans="1:65" s="2" customFormat="1" ht="19.5">
      <c r="A208" s="30"/>
      <c r="B208" s="31"/>
      <c r="C208" s="32"/>
      <c r="D208" s="185" t="s">
        <v>143</v>
      </c>
      <c r="E208" s="32"/>
      <c r="F208" s="186" t="s">
        <v>565</v>
      </c>
      <c r="G208" s="32"/>
      <c r="H208" s="32"/>
      <c r="I208" s="32"/>
      <c r="J208" s="32"/>
      <c r="K208" s="32"/>
      <c r="L208" s="35"/>
      <c r="M208" s="187"/>
      <c r="N208" s="188"/>
      <c r="O208" s="67"/>
      <c r="P208" s="67"/>
      <c r="Q208" s="67"/>
      <c r="R208" s="67"/>
      <c r="S208" s="67"/>
      <c r="T208" s="68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6" t="s">
        <v>143</v>
      </c>
      <c r="AU208" s="16" t="s">
        <v>85</v>
      </c>
    </row>
    <row r="209" spans="1:65" s="13" customFormat="1" ht="11.25">
      <c r="B209" s="201"/>
      <c r="C209" s="202"/>
      <c r="D209" s="185" t="s">
        <v>192</v>
      </c>
      <c r="E209" s="203" t="s">
        <v>1</v>
      </c>
      <c r="F209" s="204" t="s">
        <v>1032</v>
      </c>
      <c r="G209" s="202"/>
      <c r="H209" s="205">
        <v>0.625</v>
      </c>
      <c r="I209" s="202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192</v>
      </c>
      <c r="AU209" s="210" t="s">
        <v>85</v>
      </c>
      <c r="AV209" s="13" t="s">
        <v>85</v>
      </c>
      <c r="AW209" s="13" t="s">
        <v>32</v>
      </c>
      <c r="AX209" s="13" t="s">
        <v>83</v>
      </c>
      <c r="AY209" s="210" t="s">
        <v>135</v>
      </c>
    </row>
    <row r="210" spans="1:65" s="2" customFormat="1" ht="21.75" customHeight="1">
      <c r="A210" s="30"/>
      <c r="B210" s="31"/>
      <c r="C210" s="173" t="s">
        <v>334</v>
      </c>
      <c r="D210" s="173" t="s">
        <v>136</v>
      </c>
      <c r="E210" s="174" t="s">
        <v>1033</v>
      </c>
      <c r="F210" s="175" t="s">
        <v>1034</v>
      </c>
      <c r="G210" s="176" t="s">
        <v>218</v>
      </c>
      <c r="H210" s="177">
        <v>0.93799999999999994</v>
      </c>
      <c r="I210" s="178">
        <v>3428.17</v>
      </c>
      <c r="J210" s="178">
        <f>ROUND(I210*H210,2)</f>
        <v>3215.62</v>
      </c>
      <c r="K210" s="175" t="s">
        <v>140</v>
      </c>
      <c r="L210" s="35"/>
      <c r="M210" s="179" t="s">
        <v>1</v>
      </c>
      <c r="N210" s="180" t="s">
        <v>40</v>
      </c>
      <c r="O210" s="181">
        <v>1.4650000000000001</v>
      </c>
      <c r="P210" s="181">
        <f>O210*H210</f>
        <v>1.3741699999999999</v>
      </c>
      <c r="Q210" s="181">
        <v>2.4289999999999998</v>
      </c>
      <c r="R210" s="181">
        <f>Q210*H210</f>
        <v>2.2784019999999998</v>
      </c>
      <c r="S210" s="181">
        <v>0</v>
      </c>
      <c r="T210" s="18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3" t="s">
        <v>151</v>
      </c>
      <c r="AT210" s="183" t="s">
        <v>136</v>
      </c>
      <c r="AU210" s="183" t="s">
        <v>85</v>
      </c>
      <c r="AY210" s="16" t="s">
        <v>135</v>
      </c>
      <c r="BE210" s="184">
        <f>IF(N210="základní",J210,0)</f>
        <v>3215.62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83</v>
      </c>
      <c r="BK210" s="184">
        <f>ROUND(I210*H210,2)</f>
        <v>3215.62</v>
      </c>
      <c r="BL210" s="16" t="s">
        <v>151</v>
      </c>
      <c r="BM210" s="183" t="s">
        <v>1035</v>
      </c>
    </row>
    <row r="211" spans="1:65" s="2" customFormat="1" ht="29.25">
      <c r="A211" s="30"/>
      <c r="B211" s="31"/>
      <c r="C211" s="32"/>
      <c r="D211" s="185" t="s">
        <v>143</v>
      </c>
      <c r="E211" s="32"/>
      <c r="F211" s="186" t="s">
        <v>1036</v>
      </c>
      <c r="G211" s="32"/>
      <c r="H211" s="32"/>
      <c r="I211" s="32"/>
      <c r="J211" s="32"/>
      <c r="K211" s="32"/>
      <c r="L211" s="35"/>
      <c r="M211" s="187"/>
      <c r="N211" s="188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6" t="s">
        <v>143</v>
      </c>
      <c r="AU211" s="16" t="s">
        <v>85</v>
      </c>
    </row>
    <row r="212" spans="1:65" s="13" customFormat="1" ht="11.25">
      <c r="B212" s="201"/>
      <c r="C212" s="202"/>
      <c r="D212" s="185" t="s">
        <v>192</v>
      </c>
      <c r="E212" s="203" t="s">
        <v>1</v>
      </c>
      <c r="F212" s="204" t="s">
        <v>1037</v>
      </c>
      <c r="G212" s="202"/>
      <c r="H212" s="205">
        <v>0.93799999999999994</v>
      </c>
      <c r="I212" s="202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85</v>
      </c>
      <c r="AV212" s="13" t="s">
        <v>85</v>
      </c>
      <c r="AW212" s="13" t="s">
        <v>32</v>
      </c>
      <c r="AX212" s="13" t="s">
        <v>83</v>
      </c>
      <c r="AY212" s="210" t="s">
        <v>135</v>
      </c>
    </row>
    <row r="213" spans="1:65" s="2" customFormat="1" ht="24.2" customHeight="1">
      <c r="A213" s="30"/>
      <c r="B213" s="31"/>
      <c r="C213" s="173" t="s">
        <v>340</v>
      </c>
      <c r="D213" s="173" t="s">
        <v>136</v>
      </c>
      <c r="E213" s="174" t="s">
        <v>1038</v>
      </c>
      <c r="F213" s="175" t="s">
        <v>1039</v>
      </c>
      <c r="G213" s="176" t="s">
        <v>421</v>
      </c>
      <c r="H213" s="177">
        <v>4.9000000000000002E-2</v>
      </c>
      <c r="I213" s="178">
        <v>38904.89</v>
      </c>
      <c r="J213" s="178">
        <f>ROUND(I213*H213,2)</f>
        <v>1906.34</v>
      </c>
      <c r="K213" s="175" t="s">
        <v>140</v>
      </c>
      <c r="L213" s="35"/>
      <c r="M213" s="179" t="s">
        <v>1</v>
      </c>
      <c r="N213" s="180" t="s">
        <v>40</v>
      </c>
      <c r="O213" s="181">
        <v>15.231</v>
      </c>
      <c r="P213" s="181">
        <f>O213*H213</f>
        <v>0.74631900000000007</v>
      </c>
      <c r="Q213" s="181">
        <v>0.85539807619999997</v>
      </c>
      <c r="R213" s="181">
        <f>Q213*H213</f>
        <v>4.1914505733799998E-2</v>
      </c>
      <c r="S213" s="181">
        <v>0</v>
      </c>
      <c r="T213" s="182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83" t="s">
        <v>151</v>
      </c>
      <c r="AT213" s="183" t="s">
        <v>136</v>
      </c>
      <c r="AU213" s="183" t="s">
        <v>85</v>
      </c>
      <c r="AY213" s="16" t="s">
        <v>135</v>
      </c>
      <c r="BE213" s="184">
        <f>IF(N213="základní",J213,0)</f>
        <v>1906.34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83</v>
      </c>
      <c r="BK213" s="184">
        <f>ROUND(I213*H213,2)</f>
        <v>1906.34</v>
      </c>
      <c r="BL213" s="16" t="s">
        <v>151</v>
      </c>
      <c r="BM213" s="183" t="s">
        <v>1040</v>
      </c>
    </row>
    <row r="214" spans="1:65" s="2" customFormat="1" ht="19.5">
      <c r="A214" s="30"/>
      <c r="B214" s="31"/>
      <c r="C214" s="32"/>
      <c r="D214" s="185" t="s">
        <v>143</v>
      </c>
      <c r="E214" s="32"/>
      <c r="F214" s="186" t="s">
        <v>1041</v>
      </c>
      <c r="G214" s="32"/>
      <c r="H214" s="32"/>
      <c r="I214" s="32"/>
      <c r="J214" s="32"/>
      <c r="K214" s="32"/>
      <c r="L214" s="35"/>
      <c r="M214" s="187"/>
      <c r="N214" s="188"/>
      <c r="O214" s="67"/>
      <c r="P214" s="67"/>
      <c r="Q214" s="67"/>
      <c r="R214" s="67"/>
      <c r="S214" s="67"/>
      <c r="T214" s="68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6" t="s">
        <v>143</v>
      </c>
      <c r="AU214" s="16" t="s">
        <v>85</v>
      </c>
    </row>
    <row r="215" spans="1:65" s="13" customFormat="1" ht="11.25">
      <c r="B215" s="201"/>
      <c r="C215" s="202"/>
      <c r="D215" s="185" t="s">
        <v>192</v>
      </c>
      <c r="E215" s="203" t="s">
        <v>1</v>
      </c>
      <c r="F215" s="204" t="s">
        <v>1042</v>
      </c>
      <c r="G215" s="202"/>
      <c r="H215" s="205">
        <v>4.9000000000000002E-2</v>
      </c>
      <c r="I215" s="202"/>
      <c r="J215" s="202"/>
      <c r="K215" s="202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192</v>
      </c>
      <c r="AU215" s="210" t="s">
        <v>85</v>
      </c>
      <c r="AV215" s="13" t="s">
        <v>85</v>
      </c>
      <c r="AW215" s="13" t="s">
        <v>32</v>
      </c>
      <c r="AX215" s="13" t="s">
        <v>83</v>
      </c>
      <c r="AY215" s="210" t="s">
        <v>135</v>
      </c>
    </row>
    <row r="216" spans="1:65" s="11" customFormat="1" ht="22.9" customHeight="1">
      <c r="B216" s="160"/>
      <c r="C216" s="161"/>
      <c r="D216" s="162" t="s">
        <v>74</v>
      </c>
      <c r="E216" s="199" t="s">
        <v>134</v>
      </c>
      <c r="F216" s="199" t="s">
        <v>302</v>
      </c>
      <c r="G216" s="161"/>
      <c r="H216" s="161"/>
      <c r="I216" s="161"/>
      <c r="J216" s="200">
        <f>BK216</f>
        <v>7004.3</v>
      </c>
      <c r="K216" s="161"/>
      <c r="L216" s="165"/>
      <c r="M216" s="166"/>
      <c r="N216" s="167"/>
      <c r="O216" s="167"/>
      <c r="P216" s="168">
        <f>SUM(P217:P222)</f>
        <v>7.6099999999999994</v>
      </c>
      <c r="Q216" s="167"/>
      <c r="R216" s="168">
        <f>SUM(R217:R222)</f>
        <v>7.7424999999999997</v>
      </c>
      <c r="S216" s="167"/>
      <c r="T216" s="169">
        <f>SUM(T217:T222)</f>
        <v>0</v>
      </c>
      <c r="AR216" s="170" t="s">
        <v>83</v>
      </c>
      <c r="AT216" s="171" t="s">
        <v>74</v>
      </c>
      <c r="AU216" s="171" t="s">
        <v>83</v>
      </c>
      <c r="AY216" s="170" t="s">
        <v>135</v>
      </c>
      <c r="BK216" s="172">
        <f>SUM(BK217:BK222)</f>
        <v>7004.3</v>
      </c>
    </row>
    <row r="217" spans="1:65" s="2" customFormat="1" ht="16.5" customHeight="1">
      <c r="A217" s="30"/>
      <c r="B217" s="31"/>
      <c r="C217" s="173" t="s">
        <v>346</v>
      </c>
      <c r="D217" s="173" t="s">
        <v>136</v>
      </c>
      <c r="E217" s="174" t="s">
        <v>1043</v>
      </c>
      <c r="F217" s="175" t="s">
        <v>1044</v>
      </c>
      <c r="G217" s="176" t="s">
        <v>189</v>
      </c>
      <c r="H217" s="177">
        <v>10</v>
      </c>
      <c r="I217" s="178">
        <v>329.5</v>
      </c>
      <c r="J217" s="178">
        <f>ROUND(I217*H217,2)</f>
        <v>3295</v>
      </c>
      <c r="K217" s="175" t="s">
        <v>140</v>
      </c>
      <c r="L217" s="35"/>
      <c r="M217" s="179" t="s">
        <v>1</v>
      </c>
      <c r="N217" s="180" t="s">
        <v>40</v>
      </c>
      <c r="O217" s="181">
        <v>4.1000000000000002E-2</v>
      </c>
      <c r="P217" s="181">
        <f>O217*H217</f>
        <v>0.41000000000000003</v>
      </c>
      <c r="Q217" s="181">
        <v>0.69</v>
      </c>
      <c r="R217" s="181">
        <f>Q217*H217</f>
        <v>6.8999999999999995</v>
      </c>
      <c r="S217" s="181">
        <v>0</v>
      </c>
      <c r="T217" s="182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83" t="s">
        <v>151</v>
      </c>
      <c r="AT217" s="183" t="s">
        <v>136</v>
      </c>
      <c r="AU217" s="183" t="s">
        <v>85</v>
      </c>
      <c r="AY217" s="16" t="s">
        <v>135</v>
      </c>
      <c r="BE217" s="184">
        <f>IF(N217="základní",J217,0)</f>
        <v>3295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83</v>
      </c>
      <c r="BK217" s="184">
        <f>ROUND(I217*H217,2)</f>
        <v>3295</v>
      </c>
      <c r="BL217" s="16" t="s">
        <v>151</v>
      </c>
      <c r="BM217" s="183" t="s">
        <v>1045</v>
      </c>
    </row>
    <row r="218" spans="1:65" s="2" customFormat="1" ht="19.5">
      <c r="A218" s="30"/>
      <c r="B218" s="31"/>
      <c r="C218" s="32"/>
      <c r="D218" s="185" t="s">
        <v>143</v>
      </c>
      <c r="E218" s="32"/>
      <c r="F218" s="186" t="s">
        <v>1046</v>
      </c>
      <c r="G218" s="32"/>
      <c r="H218" s="32"/>
      <c r="I218" s="32"/>
      <c r="J218" s="32"/>
      <c r="K218" s="32"/>
      <c r="L218" s="35"/>
      <c r="M218" s="187"/>
      <c r="N218" s="188"/>
      <c r="O218" s="67"/>
      <c r="P218" s="67"/>
      <c r="Q218" s="67"/>
      <c r="R218" s="67"/>
      <c r="S218" s="67"/>
      <c r="T218" s="68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6" t="s">
        <v>143</v>
      </c>
      <c r="AU218" s="16" t="s">
        <v>85</v>
      </c>
    </row>
    <row r="219" spans="1:65" s="13" customFormat="1" ht="11.25">
      <c r="B219" s="201"/>
      <c r="C219" s="202"/>
      <c r="D219" s="185" t="s">
        <v>192</v>
      </c>
      <c r="E219" s="203" t="s">
        <v>1</v>
      </c>
      <c r="F219" s="204" t="s">
        <v>977</v>
      </c>
      <c r="G219" s="202"/>
      <c r="H219" s="205">
        <v>10</v>
      </c>
      <c r="I219" s="202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192</v>
      </c>
      <c r="AU219" s="210" t="s">
        <v>85</v>
      </c>
      <c r="AV219" s="13" t="s">
        <v>85</v>
      </c>
      <c r="AW219" s="13" t="s">
        <v>32</v>
      </c>
      <c r="AX219" s="13" t="s">
        <v>83</v>
      </c>
      <c r="AY219" s="210" t="s">
        <v>135</v>
      </c>
    </row>
    <row r="220" spans="1:65" s="2" customFormat="1" ht="24.2" customHeight="1">
      <c r="A220" s="30"/>
      <c r="B220" s="31"/>
      <c r="C220" s="173" t="s">
        <v>352</v>
      </c>
      <c r="D220" s="173" t="s">
        <v>136</v>
      </c>
      <c r="E220" s="174" t="s">
        <v>335</v>
      </c>
      <c r="F220" s="175" t="s">
        <v>336</v>
      </c>
      <c r="G220" s="176" t="s">
        <v>189</v>
      </c>
      <c r="H220" s="177">
        <v>10</v>
      </c>
      <c r="I220" s="178">
        <v>370.93</v>
      </c>
      <c r="J220" s="178">
        <f>ROUND(I220*H220,2)</f>
        <v>3709.3</v>
      </c>
      <c r="K220" s="175" t="s">
        <v>140</v>
      </c>
      <c r="L220" s="35"/>
      <c r="M220" s="179" t="s">
        <v>1</v>
      </c>
      <c r="N220" s="180" t="s">
        <v>40</v>
      </c>
      <c r="O220" s="181">
        <v>0.72</v>
      </c>
      <c r="P220" s="181">
        <f>O220*H220</f>
        <v>7.1999999999999993</v>
      </c>
      <c r="Q220" s="181">
        <v>8.4250000000000005E-2</v>
      </c>
      <c r="R220" s="181">
        <f>Q220*H220</f>
        <v>0.84250000000000003</v>
      </c>
      <c r="S220" s="181">
        <v>0</v>
      </c>
      <c r="T220" s="18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3" t="s">
        <v>151</v>
      </c>
      <c r="AT220" s="183" t="s">
        <v>136</v>
      </c>
      <c r="AU220" s="183" t="s">
        <v>85</v>
      </c>
      <c r="AY220" s="16" t="s">
        <v>135</v>
      </c>
      <c r="BE220" s="184">
        <f>IF(N220="základní",J220,0)</f>
        <v>3709.3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83</v>
      </c>
      <c r="BK220" s="184">
        <f>ROUND(I220*H220,2)</f>
        <v>3709.3</v>
      </c>
      <c r="BL220" s="16" t="s">
        <v>151</v>
      </c>
      <c r="BM220" s="183" t="s">
        <v>1047</v>
      </c>
    </row>
    <row r="221" spans="1:65" s="2" customFormat="1" ht="48.75">
      <c r="A221" s="30"/>
      <c r="B221" s="31"/>
      <c r="C221" s="32"/>
      <c r="D221" s="185" t="s">
        <v>143</v>
      </c>
      <c r="E221" s="32"/>
      <c r="F221" s="186" t="s">
        <v>338</v>
      </c>
      <c r="G221" s="32"/>
      <c r="H221" s="32"/>
      <c r="I221" s="32"/>
      <c r="J221" s="32"/>
      <c r="K221" s="32"/>
      <c r="L221" s="35"/>
      <c r="M221" s="187"/>
      <c r="N221" s="188"/>
      <c r="O221" s="67"/>
      <c r="P221" s="67"/>
      <c r="Q221" s="67"/>
      <c r="R221" s="67"/>
      <c r="S221" s="67"/>
      <c r="T221" s="68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6" t="s">
        <v>143</v>
      </c>
      <c r="AU221" s="16" t="s">
        <v>85</v>
      </c>
    </row>
    <row r="222" spans="1:65" s="13" customFormat="1" ht="11.25">
      <c r="B222" s="201"/>
      <c r="C222" s="202"/>
      <c r="D222" s="185" t="s">
        <v>192</v>
      </c>
      <c r="E222" s="203" t="s">
        <v>1</v>
      </c>
      <c r="F222" s="204" t="s">
        <v>977</v>
      </c>
      <c r="G222" s="202"/>
      <c r="H222" s="205">
        <v>10</v>
      </c>
      <c r="I222" s="202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85</v>
      </c>
      <c r="AV222" s="13" t="s">
        <v>85</v>
      </c>
      <c r="AW222" s="13" t="s">
        <v>32</v>
      </c>
      <c r="AX222" s="13" t="s">
        <v>83</v>
      </c>
      <c r="AY222" s="210" t="s">
        <v>135</v>
      </c>
    </row>
    <row r="223" spans="1:65" s="11" customFormat="1" ht="22.9" customHeight="1">
      <c r="B223" s="160"/>
      <c r="C223" s="161"/>
      <c r="D223" s="162" t="s">
        <v>74</v>
      </c>
      <c r="E223" s="199" t="s">
        <v>166</v>
      </c>
      <c r="F223" s="199" t="s">
        <v>345</v>
      </c>
      <c r="G223" s="161"/>
      <c r="H223" s="161"/>
      <c r="I223" s="161"/>
      <c r="J223" s="200">
        <f>BK223</f>
        <v>58740.52</v>
      </c>
      <c r="K223" s="161"/>
      <c r="L223" s="165"/>
      <c r="M223" s="166"/>
      <c r="N223" s="167"/>
      <c r="O223" s="167"/>
      <c r="P223" s="168">
        <f>SUM(P224:P277)</f>
        <v>32.598999999999997</v>
      </c>
      <c r="Q223" s="167"/>
      <c r="R223" s="168">
        <f>SUM(R224:R277)</f>
        <v>15.516413195000002</v>
      </c>
      <c r="S223" s="167"/>
      <c r="T223" s="169">
        <f>SUM(T224:T277)</f>
        <v>0</v>
      </c>
      <c r="AR223" s="170" t="s">
        <v>83</v>
      </c>
      <c r="AT223" s="171" t="s">
        <v>74</v>
      </c>
      <c r="AU223" s="171" t="s">
        <v>83</v>
      </c>
      <c r="AY223" s="170" t="s">
        <v>135</v>
      </c>
      <c r="BK223" s="172">
        <f>SUM(BK224:BK277)</f>
        <v>58740.52</v>
      </c>
    </row>
    <row r="224" spans="1:65" s="2" customFormat="1" ht="24.2" customHeight="1">
      <c r="A224" s="30"/>
      <c r="B224" s="31"/>
      <c r="C224" s="173" t="s">
        <v>357</v>
      </c>
      <c r="D224" s="173" t="s">
        <v>136</v>
      </c>
      <c r="E224" s="174" t="s">
        <v>654</v>
      </c>
      <c r="F224" s="175" t="s">
        <v>655</v>
      </c>
      <c r="G224" s="176" t="s">
        <v>371</v>
      </c>
      <c r="H224" s="177">
        <v>40</v>
      </c>
      <c r="I224" s="178">
        <v>81.819999999999993</v>
      </c>
      <c r="J224" s="178">
        <f>ROUND(I224*H224,2)</f>
        <v>3272.8</v>
      </c>
      <c r="K224" s="175" t="s">
        <v>140</v>
      </c>
      <c r="L224" s="35"/>
      <c r="M224" s="179" t="s">
        <v>1</v>
      </c>
      <c r="N224" s="180" t="s">
        <v>40</v>
      </c>
      <c r="O224" s="181">
        <v>0.184</v>
      </c>
      <c r="P224" s="181">
        <f>O224*H224</f>
        <v>7.3599999999999994</v>
      </c>
      <c r="Q224" s="181">
        <v>3.2634E-5</v>
      </c>
      <c r="R224" s="181">
        <f>Q224*H224</f>
        <v>1.30536E-3</v>
      </c>
      <c r="S224" s="181">
        <v>0</v>
      </c>
      <c r="T224" s="182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3" t="s">
        <v>151</v>
      </c>
      <c r="AT224" s="183" t="s">
        <v>136</v>
      </c>
      <c r="AU224" s="183" t="s">
        <v>85</v>
      </c>
      <c r="AY224" s="16" t="s">
        <v>135</v>
      </c>
      <c r="BE224" s="184">
        <f>IF(N224="základní",J224,0)</f>
        <v>3272.8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6" t="s">
        <v>83</v>
      </c>
      <c r="BK224" s="184">
        <f>ROUND(I224*H224,2)</f>
        <v>3272.8</v>
      </c>
      <c r="BL224" s="16" t="s">
        <v>151</v>
      </c>
      <c r="BM224" s="183" t="s">
        <v>656</v>
      </c>
    </row>
    <row r="225" spans="1:65" s="2" customFormat="1" ht="19.5">
      <c r="A225" s="30"/>
      <c r="B225" s="31"/>
      <c r="C225" s="32"/>
      <c r="D225" s="185" t="s">
        <v>143</v>
      </c>
      <c r="E225" s="32"/>
      <c r="F225" s="186" t="s">
        <v>657</v>
      </c>
      <c r="G225" s="32"/>
      <c r="H225" s="32"/>
      <c r="I225" s="32"/>
      <c r="J225" s="32"/>
      <c r="K225" s="32"/>
      <c r="L225" s="35"/>
      <c r="M225" s="187"/>
      <c r="N225" s="188"/>
      <c r="O225" s="67"/>
      <c r="P225" s="67"/>
      <c r="Q225" s="67"/>
      <c r="R225" s="67"/>
      <c r="S225" s="67"/>
      <c r="T225" s="68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6" t="s">
        <v>143</v>
      </c>
      <c r="AU225" s="16" t="s">
        <v>85</v>
      </c>
    </row>
    <row r="226" spans="1:65" s="13" customFormat="1" ht="11.25">
      <c r="B226" s="201"/>
      <c r="C226" s="202"/>
      <c r="D226" s="185" t="s">
        <v>192</v>
      </c>
      <c r="E226" s="203" t="s">
        <v>1</v>
      </c>
      <c r="F226" s="204" t="s">
        <v>1048</v>
      </c>
      <c r="G226" s="202"/>
      <c r="H226" s="205">
        <v>40</v>
      </c>
      <c r="I226" s="202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192</v>
      </c>
      <c r="AU226" s="210" t="s">
        <v>85</v>
      </c>
      <c r="AV226" s="13" t="s">
        <v>85</v>
      </c>
      <c r="AW226" s="13" t="s">
        <v>32</v>
      </c>
      <c r="AX226" s="13" t="s">
        <v>83</v>
      </c>
      <c r="AY226" s="210" t="s">
        <v>135</v>
      </c>
    </row>
    <row r="227" spans="1:65" s="2" customFormat="1" ht="24.2" customHeight="1">
      <c r="A227" s="30"/>
      <c r="B227" s="31"/>
      <c r="C227" s="173" t="s">
        <v>362</v>
      </c>
      <c r="D227" s="173" t="s">
        <v>136</v>
      </c>
      <c r="E227" s="174" t="s">
        <v>1049</v>
      </c>
      <c r="F227" s="175" t="s">
        <v>1050</v>
      </c>
      <c r="G227" s="176" t="s">
        <v>349</v>
      </c>
      <c r="H227" s="177">
        <v>1</v>
      </c>
      <c r="I227" s="178">
        <v>1185.77</v>
      </c>
      <c r="J227" s="178">
        <f>ROUND(I227*H227,2)</f>
        <v>1185.77</v>
      </c>
      <c r="K227" s="175" t="s">
        <v>140</v>
      </c>
      <c r="L227" s="35"/>
      <c r="M227" s="179" t="s">
        <v>1</v>
      </c>
      <c r="N227" s="180" t="s">
        <v>40</v>
      </c>
      <c r="O227" s="181">
        <v>2.08</v>
      </c>
      <c r="P227" s="181">
        <f>O227*H227</f>
        <v>2.08</v>
      </c>
      <c r="Q227" s="181">
        <v>2.8538000000000001E-2</v>
      </c>
      <c r="R227" s="181">
        <f>Q227*H227</f>
        <v>2.8538000000000001E-2</v>
      </c>
      <c r="S227" s="181">
        <v>0</v>
      </c>
      <c r="T227" s="182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83" t="s">
        <v>151</v>
      </c>
      <c r="AT227" s="183" t="s">
        <v>136</v>
      </c>
      <c r="AU227" s="183" t="s">
        <v>85</v>
      </c>
      <c r="AY227" s="16" t="s">
        <v>135</v>
      </c>
      <c r="BE227" s="184">
        <f>IF(N227="základní",J227,0)</f>
        <v>1185.77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83</v>
      </c>
      <c r="BK227" s="184">
        <f>ROUND(I227*H227,2)</f>
        <v>1185.77</v>
      </c>
      <c r="BL227" s="16" t="s">
        <v>151</v>
      </c>
      <c r="BM227" s="183" t="s">
        <v>1051</v>
      </c>
    </row>
    <row r="228" spans="1:65" s="2" customFormat="1" ht="19.5">
      <c r="A228" s="30"/>
      <c r="B228" s="31"/>
      <c r="C228" s="32"/>
      <c r="D228" s="185" t="s">
        <v>143</v>
      </c>
      <c r="E228" s="32"/>
      <c r="F228" s="186" t="s">
        <v>1050</v>
      </c>
      <c r="G228" s="32"/>
      <c r="H228" s="32"/>
      <c r="I228" s="32"/>
      <c r="J228" s="32"/>
      <c r="K228" s="32"/>
      <c r="L228" s="35"/>
      <c r="M228" s="187"/>
      <c r="N228" s="188"/>
      <c r="O228" s="67"/>
      <c r="P228" s="67"/>
      <c r="Q228" s="67"/>
      <c r="R228" s="67"/>
      <c r="S228" s="67"/>
      <c r="T228" s="68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6" t="s">
        <v>143</v>
      </c>
      <c r="AU228" s="16" t="s">
        <v>85</v>
      </c>
    </row>
    <row r="229" spans="1:65" s="13" customFormat="1" ht="11.25">
      <c r="B229" s="201"/>
      <c r="C229" s="202"/>
      <c r="D229" s="185" t="s">
        <v>192</v>
      </c>
      <c r="E229" s="203" t="s">
        <v>1</v>
      </c>
      <c r="F229" s="204" t="s">
        <v>83</v>
      </c>
      <c r="G229" s="202"/>
      <c r="H229" s="205">
        <v>1</v>
      </c>
      <c r="I229" s="202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192</v>
      </c>
      <c r="AU229" s="210" t="s">
        <v>85</v>
      </c>
      <c r="AV229" s="13" t="s">
        <v>85</v>
      </c>
      <c r="AW229" s="13" t="s">
        <v>32</v>
      </c>
      <c r="AX229" s="13" t="s">
        <v>83</v>
      </c>
      <c r="AY229" s="210" t="s">
        <v>135</v>
      </c>
    </row>
    <row r="230" spans="1:65" s="2" customFormat="1" ht="24.2" customHeight="1">
      <c r="A230" s="30"/>
      <c r="B230" s="31"/>
      <c r="C230" s="221" t="s">
        <v>368</v>
      </c>
      <c r="D230" s="221" t="s">
        <v>295</v>
      </c>
      <c r="E230" s="222" t="s">
        <v>1052</v>
      </c>
      <c r="F230" s="223" t="s">
        <v>1053</v>
      </c>
      <c r="G230" s="224" t="s">
        <v>349</v>
      </c>
      <c r="H230" s="225">
        <v>1</v>
      </c>
      <c r="I230" s="226">
        <v>9650</v>
      </c>
      <c r="J230" s="226">
        <f>ROUND(I230*H230,2)</f>
        <v>9650</v>
      </c>
      <c r="K230" s="223" t="s">
        <v>253</v>
      </c>
      <c r="L230" s="227"/>
      <c r="M230" s="228" t="s">
        <v>1</v>
      </c>
      <c r="N230" s="229" t="s">
        <v>40</v>
      </c>
      <c r="O230" s="181">
        <v>0</v>
      </c>
      <c r="P230" s="181">
        <f>O230*H230</f>
        <v>0</v>
      </c>
      <c r="Q230" s="181">
        <v>2.1</v>
      </c>
      <c r="R230" s="181">
        <f>Q230*H230</f>
        <v>2.1</v>
      </c>
      <c r="S230" s="181">
        <v>0</v>
      </c>
      <c r="T230" s="182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83" t="s">
        <v>166</v>
      </c>
      <c r="AT230" s="183" t="s">
        <v>295</v>
      </c>
      <c r="AU230" s="183" t="s">
        <v>85</v>
      </c>
      <c r="AY230" s="16" t="s">
        <v>135</v>
      </c>
      <c r="BE230" s="184">
        <f>IF(N230="základní",J230,0)</f>
        <v>9650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6" t="s">
        <v>83</v>
      </c>
      <c r="BK230" s="184">
        <f>ROUND(I230*H230,2)</f>
        <v>9650</v>
      </c>
      <c r="BL230" s="16" t="s">
        <v>151</v>
      </c>
      <c r="BM230" s="183" t="s">
        <v>1054</v>
      </c>
    </row>
    <row r="231" spans="1:65" s="2" customFormat="1" ht="11.25">
      <c r="A231" s="30"/>
      <c r="B231" s="31"/>
      <c r="C231" s="32"/>
      <c r="D231" s="185" t="s">
        <v>143</v>
      </c>
      <c r="E231" s="32"/>
      <c r="F231" s="186" t="s">
        <v>1055</v>
      </c>
      <c r="G231" s="32"/>
      <c r="H231" s="32"/>
      <c r="I231" s="32"/>
      <c r="J231" s="32"/>
      <c r="K231" s="32"/>
      <c r="L231" s="35"/>
      <c r="M231" s="187"/>
      <c r="N231" s="188"/>
      <c r="O231" s="67"/>
      <c r="P231" s="67"/>
      <c r="Q231" s="67"/>
      <c r="R231" s="67"/>
      <c r="S231" s="67"/>
      <c r="T231" s="68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6" t="s">
        <v>143</v>
      </c>
      <c r="AU231" s="16" t="s">
        <v>85</v>
      </c>
    </row>
    <row r="232" spans="1:65" s="13" customFormat="1" ht="11.25">
      <c r="B232" s="201"/>
      <c r="C232" s="202"/>
      <c r="D232" s="185" t="s">
        <v>192</v>
      </c>
      <c r="E232" s="203" t="s">
        <v>1</v>
      </c>
      <c r="F232" s="204" t="s">
        <v>83</v>
      </c>
      <c r="G232" s="202"/>
      <c r="H232" s="205">
        <v>1</v>
      </c>
      <c r="I232" s="202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192</v>
      </c>
      <c r="AU232" s="210" t="s">
        <v>85</v>
      </c>
      <c r="AV232" s="13" t="s">
        <v>85</v>
      </c>
      <c r="AW232" s="13" t="s">
        <v>32</v>
      </c>
      <c r="AX232" s="13" t="s">
        <v>83</v>
      </c>
      <c r="AY232" s="210" t="s">
        <v>135</v>
      </c>
    </row>
    <row r="233" spans="1:65" s="2" customFormat="1" ht="24.2" customHeight="1">
      <c r="A233" s="30"/>
      <c r="B233" s="31"/>
      <c r="C233" s="173" t="s">
        <v>375</v>
      </c>
      <c r="D233" s="173" t="s">
        <v>136</v>
      </c>
      <c r="E233" s="174" t="s">
        <v>1056</v>
      </c>
      <c r="F233" s="175" t="s">
        <v>1057</v>
      </c>
      <c r="G233" s="176" t="s">
        <v>349</v>
      </c>
      <c r="H233" s="177">
        <v>6</v>
      </c>
      <c r="I233" s="178">
        <v>985.69</v>
      </c>
      <c r="J233" s="178">
        <f>ROUND(I233*H233,2)</f>
        <v>5914.14</v>
      </c>
      <c r="K233" s="175" t="s">
        <v>140</v>
      </c>
      <c r="L233" s="35"/>
      <c r="M233" s="179" t="s">
        <v>1</v>
      </c>
      <c r="N233" s="180" t="s">
        <v>40</v>
      </c>
      <c r="O233" s="181">
        <v>1.5620000000000001</v>
      </c>
      <c r="P233" s="181">
        <f>O233*H233</f>
        <v>9.3719999999999999</v>
      </c>
      <c r="Q233" s="181">
        <v>1.0186000000000001E-2</v>
      </c>
      <c r="R233" s="181">
        <f>Q233*H233</f>
        <v>6.1116000000000004E-2</v>
      </c>
      <c r="S233" s="181">
        <v>0</v>
      </c>
      <c r="T233" s="182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83" t="s">
        <v>151</v>
      </c>
      <c r="AT233" s="183" t="s">
        <v>136</v>
      </c>
      <c r="AU233" s="183" t="s">
        <v>85</v>
      </c>
      <c r="AY233" s="16" t="s">
        <v>135</v>
      </c>
      <c r="BE233" s="184">
        <f>IF(N233="základní",J233,0)</f>
        <v>5914.14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83</v>
      </c>
      <c r="BK233" s="184">
        <f>ROUND(I233*H233,2)</f>
        <v>5914.14</v>
      </c>
      <c r="BL233" s="16" t="s">
        <v>151</v>
      </c>
      <c r="BM233" s="183" t="s">
        <v>1058</v>
      </c>
    </row>
    <row r="234" spans="1:65" s="2" customFormat="1" ht="19.5">
      <c r="A234" s="30"/>
      <c r="B234" s="31"/>
      <c r="C234" s="32"/>
      <c r="D234" s="185" t="s">
        <v>143</v>
      </c>
      <c r="E234" s="32"/>
      <c r="F234" s="186" t="s">
        <v>1057</v>
      </c>
      <c r="G234" s="32"/>
      <c r="H234" s="32"/>
      <c r="I234" s="32"/>
      <c r="J234" s="32"/>
      <c r="K234" s="32"/>
      <c r="L234" s="35"/>
      <c r="M234" s="187"/>
      <c r="N234" s="188"/>
      <c r="O234" s="67"/>
      <c r="P234" s="67"/>
      <c r="Q234" s="67"/>
      <c r="R234" s="67"/>
      <c r="S234" s="67"/>
      <c r="T234" s="68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6" t="s">
        <v>143</v>
      </c>
      <c r="AU234" s="16" t="s">
        <v>85</v>
      </c>
    </row>
    <row r="235" spans="1:65" s="13" customFormat="1" ht="11.25">
      <c r="B235" s="201"/>
      <c r="C235" s="202"/>
      <c r="D235" s="185" t="s">
        <v>192</v>
      </c>
      <c r="E235" s="203" t="s">
        <v>1</v>
      </c>
      <c r="F235" s="204" t="s">
        <v>158</v>
      </c>
      <c r="G235" s="202"/>
      <c r="H235" s="205">
        <v>6</v>
      </c>
      <c r="I235" s="202"/>
      <c r="J235" s="202"/>
      <c r="K235" s="202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192</v>
      </c>
      <c r="AU235" s="210" t="s">
        <v>85</v>
      </c>
      <c r="AV235" s="13" t="s">
        <v>85</v>
      </c>
      <c r="AW235" s="13" t="s">
        <v>32</v>
      </c>
      <c r="AX235" s="13" t="s">
        <v>83</v>
      </c>
      <c r="AY235" s="210" t="s">
        <v>135</v>
      </c>
    </row>
    <row r="236" spans="1:65" s="2" customFormat="1" ht="33" customHeight="1">
      <c r="A236" s="30"/>
      <c r="B236" s="31"/>
      <c r="C236" s="221" t="s">
        <v>381</v>
      </c>
      <c r="D236" s="221" t="s">
        <v>295</v>
      </c>
      <c r="E236" s="222" t="s">
        <v>1059</v>
      </c>
      <c r="F236" s="223" t="s">
        <v>1060</v>
      </c>
      <c r="G236" s="224" t="s">
        <v>349</v>
      </c>
      <c r="H236" s="225">
        <v>3</v>
      </c>
      <c r="I236" s="226">
        <v>3100</v>
      </c>
      <c r="J236" s="226">
        <f>ROUND(I236*H236,2)</f>
        <v>9300</v>
      </c>
      <c r="K236" s="223" t="s">
        <v>253</v>
      </c>
      <c r="L236" s="227"/>
      <c r="M236" s="228" t="s">
        <v>1</v>
      </c>
      <c r="N236" s="229" t="s">
        <v>40</v>
      </c>
      <c r="O236" s="181">
        <v>0</v>
      </c>
      <c r="P236" s="181">
        <f>O236*H236</f>
        <v>0</v>
      </c>
      <c r="Q236" s="181">
        <v>1.0129999999999999</v>
      </c>
      <c r="R236" s="181">
        <f>Q236*H236</f>
        <v>3.0389999999999997</v>
      </c>
      <c r="S236" s="181">
        <v>0</v>
      </c>
      <c r="T236" s="182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83" t="s">
        <v>166</v>
      </c>
      <c r="AT236" s="183" t="s">
        <v>295</v>
      </c>
      <c r="AU236" s="183" t="s">
        <v>85</v>
      </c>
      <c r="AY236" s="16" t="s">
        <v>135</v>
      </c>
      <c r="BE236" s="184">
        <f>IF(N236="základní",J236,0)</f>
        <v>9300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6" t="s">
        <v>83</v>
      </c>
      <c r="BK236" s="184">
        <f>ROUND(I236*H236,2)</f>
        <v>9300</v>
      </c>
      <c r="BL236" s="16" t="s">
        <v>151</v>
      </c>
      <c r="BM236" s="183" t="s">
        <v>1061</v>
      </c>
    </row>
    <row r="237" spans="1:65" s="2" customFormat="1" ht="11.25">
      <c r="A237" s="30"/>
      <c r="B237" s="31"/>
      <c r="C237" s="32"/>
      <c r="D237" s="185" t="s">
        <v>143</v>
      </c>
      <c r="E237" s="32"/>
      <c r="F237" s="186" t="s">
        <v>1062</v>
      </c>
      <c r="G237" s="32"/>
      <c r="H237" s="32"/>
      <c r="I237" s="32"/>
      <c r="J237" s="32"/>
      <c r="K237" s="32"/>
      <c r="L237" s="35"/>
      <c r="M237" s="187"/>
      <c r="N237" s="188"/>
      <c r="O237" s="67"/>
      <c r="P237" s="67"/>
      <c r="Q237" s="67"/>
      <c r="R237" s="67"/>
      <c r="S237" s="67"/>
      <c r="T237" s="68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6" t="s">
        <v>143</v>
      </c>
      <c r="AU237" s="16" t="s">
        <v>85</v>
      </c>
    </row>
    <row r="238" spans="1:65" s="13" customFormat="1" ht="11.25">
      <c r="B238" s="201"/>
      <c r="C238" s="202"/>
      <c r="D238" s="185" t="s">
        <v>192</v>
      </c>
      <c r="E238" s="203" t="s">
        <v>1</v>
      </c>
      <c r="F238" s="204" t="s">
        <v>147</v>
      </c>
      <c r="G238" s="202"/>
      <c r="H238" s="205">
        <v>3</v>
      </c>
      <c r="I238" s="202"/>
      <c r="J238" s="202"/>
      <c r="K238" s="202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85</v>
      </c>
      <c r="AV238" s="13" t="s">
        <v>85</v>
      </c>
      <c r="AW238" s="13" t="s">
        <v>32</v>
      </c>
      <c r="AX238" s="13" t="s">
        <v>83</v>
      </c>
      <c r="AY238" s="210" t="s">
        <v>135</v>
      </c>
    </row>
    <row r="239" spans="1:65" s="2" customFormat="1" ht="33" customHeight="1">
      <c r="A239" s="30"/>
      <c r="B239" s="31"/>
      <c r="C239" s="221" t="s">
        <v>387</v>
      </c>
      <c r="D239" s="221" t="s">
        <v>295</v>
      </c>
      <c r="E239" s="222" t="s">
        <v>1063</v>
      </c>
      <c r="F239" s="223" t="s">
        <v>1064</v>
      </c>
      <c r="G239" s="224" t="s">
        <v>349</v>
      </c>
      <c r="H239" s="225">
        <v>2</v>
      </c>
      <c r="I239" s="226">
        <v>1790</v>
      </c>
      <c r="J239" s="226">
        <f>ROUND(I239*H239,2)</f>
        <v>3580</v>
      </c>
      <c r="K239" s="223" t="s">
        <v>253</v>
      </c>
      <c r="L239" s="227"/>
      <c r="M239" s="228" t="s">
        <v>1</v>
      </c>
      <c r="N239" s="229" t="s">
        <v>40</v>
      </c>
      <c r="O239" s="181">
        <v>0</v>
      </c>
      <c r="P239" s="181">
        <f>O239*H239</f>
        <v>0</v>
      </c>
      <c r="Q239" s="181">
        <v>0.50600000000000001</v>
      </c>
      <c r="R239" s="181">
        <f>Q239*H239</f>
        <v>1.012</v>
      </c>
      <c r="S239" s="181">
        <v>0</v>
      </c>
      <c r="T239" s="182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83" t="s">
        <v>166</v>
      </c>
      <c r="AT239" s="183" t="s">
        <v>295</v>
      </c>
      <c r="AU239" s="183" t="s">
        <v>85</v>
      </c>
      <c r="AY239" s="16" t="s">
        <v>135</v>
      </c>
      <c r="BE239" s="184">
        <f>IF(N239="základní",J239,0)</f>
        <v>3580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6" t="s">
        <v>83</v>
      </c>
      <c r="BK239" s="184">
        <f>ROUND(I239*H239,2)</f>
        <v>3580</v>
      </c>
      <c r="BL239" s="16" t="s">
        <v>151</v>
      </c>
      <c r="BM239" s="183" t="s">
        <v>1065</v>
      </c>
    </row>
    <row r="240" spans="1:65" s="2" customFormat="1" ht="11.25">
      <c r="A240" s="30"/>
      <c r="B240" s="31"/>
      <c r="C240" s="32"/>
      <c r="D240" s="185" t="s">
        <v>143</v>
      </c>
      <c r="E240" s="32"/>
      <c r="F240" s="186" t="s">
        <v>1066</v>
      </c>
      <c r="G240" s="32"/>
      <c r="H240" s="32"/>
      <c r="I240" s="32"/>
      <c r="J240" s="32"/>
      <c r="K240" s="32"/>
      <c r="L240" s="35"/>
      <c r="M240" s="187"/>
      <c r="N240" s="188"/>
      <c r="O240" s="67"/>
      <c r="P240" s="67"/>
      <c r="Q240" s="67"/>
      <c r="R240" s="67"/>
      <c r="S240" s="67"/>
      <c r="T240" s="68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6" t="s">
        <v>143</v>
      </c>
      <c r="AU240" s="16" t="s">
        <v>85</v>
      </c>
    </row>
    <row r="241" spans="1:65" s="13" customFormat="1" ht="11.25">
      <c r="B241" s="201"/>
      <c r="C241" s="202"/>
      <c r="D241" s="185" t="s">
        <v>192</v>
      </c>
      <c r="E241" s="203" t="s">
        <v>1</v>
      </c>
      <c r="F241" s="204" t="s">
        <v>85</v>
      </c>
      <c r="G241" s="202"/>
      <c r="H241" s="205">
        <v>2</v>
      </c>
      <c r="I241" s="202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192</v>
      </c>
      <c r="AU241" s="210" t="s">
        <v>85</v>
      </c>
      <c r="AV241" s="13" t="s">
        <v>85</v>
      </c>
      <c r="AW241" s="13" t="s">
        <v>32</v>
      </c>
      <c r="AX241" s="13" t="s">
        <v>83</v>
      </c>
      <c r="AY241" s="210" t="s">
        <v>135</v>
      </c>
    </row>
    <row r="242" spans="1:65" s="2" customFormat="1" ht="33" customHeight="1">
      <c r="A242" s="30"/>
      <c r="B242" s="31"/>
      <c r="C242" s="221" t="s">
        <v>393</v>
      </c>
      <c r="D242" s="221" t="s">
        <v>295</v>
      </c>
      <c r="E242" s="222" t="s">
        <v>1067</v>
      </c>
      <c r="F242" s="223" t="s">
        <v>1068</v>
      </c>
      <c r="G242" s="224" t="s">
        <v>349</v>
      </c>
      <c r="H242" s="225">
        <v>1</v>
      </c>
      <c r="I242" s="226">
        <v>1110</v>
      </c>
      <c r="J242" s="226">
        <f>ROUND(I242*H242,2)</f>
        <v>1110</v>
      </c>
      <c r="K242" s="223" t="s">
        <v>253</v>
      </c>
      <c r="L242" s="227"/>
      <c r="M242" s="228" t="s">
        <v>1</v>
      </c>
      <c r="N242" s="229" t="s">
        <v>40</v>
      </c>
      <c r="O242" s="181">
        <v>0</v>
      </c>
      <c r="P242" s="181">
        <f>O242*H242</f>
        <v>0</v>
      </c>
      <c r="Q242" s="181">
        <v>0.254</v>
      </c>
      <c r="R242" s="181">
        <f>Q242*H242</f>
        <v>0.254</v>
      </c>
      <c r="S242" s="181">
        <v>0</v>
      </c>
      <c r="T242" s="182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83" t="s">
        <v>166</v>
      </c>
      <c r="AT242" s="183" t="s">
        <v>295</v>
      </c>
      <c r="AU242" s="183" t="s">
        <v>85</v>
      </c>
      <c r="AY242" s="16" t="s">
        <v>135</v>
      </c>
      <c r="BE242" s="184">
        <f>IF(N242="základní",J242,0)</f>
        <v>1110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6" t="s">
        <v>83</v>
      </c>
      <c r="BK242" s="184">
        <f>ROUND(I242*H242,2)</f>
        <v>1110</v>
      </c>
      <c r="BL242" s="16" t="s">
        <v>151</v>
      </c>
      <c r="BM242" s="183" t="s">
        <v>1069</v>
      </c>
    </row>
    <row r="243" spans="1:65" s="2" customFormat="1" ht="11.25">
      <c r="A243" s="30"/>
      <c r="B243" s="31"/>
      <c r="C243" s="32"/>
      <c r="D243" s="185" t="s">
        <v>143</v>
      </c>
      <c r="E243" s="32"/>
      <c r="F243" s="186" t="s">
        <v>1070</v>
      </c>
      <c r="G243" s="32"/>
      <c r="H243" s="32"/>
      <c r="I243" s="32"/>
      <c r="J243" s="32"/>
      <c r="K243" s="32"/>
      <c r="L243" s="35"/>
      <c r="M243" s="187"/>
      <c r="N243" s="188"/>
      <c r="O243" s="67"/>
      <c r="P243" s="67"/>
      <c r="Q243" s="67"/>
      <c r="R243" s="67"/>
      <c r="S243" s="67"/>
      <c r="T243" s="68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6" t="s">
        <v>143</v>
      </c>
      <c r="AU243" s="16" t="s">
        <v>85</v>
      </c>
    </row>
    <row r="244" spans="1:65" s="13" customFormat="1" ht="11.25">
      <c r="B244" s="201"/>
      <c r="C244" s="202"/>
      <c r="D244" s="185" t="s">
        <v>192</v>
      </c>
      <c r="E244" s="203" t="s">
        <v>1</v>
      </c>
      <c r="F244" s="204" t="s">
        <v>83</v>
      </c>
      <c r="G244" s="202"/>
      <c r="H244" s="205">
        <v>1</v>
      </c>
      <c r="I244" s="202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192</v>
      </c>
      <c r="AU244" s="210" t="s">
        <v>85</v>
      </c>
      <c r="AV244" s="13" t="s">
        <v>85</v>
      </c>
      <c r="AW244" s="13" t="s">
        <v>32</v>
      </c>
      <c r="AX244" s="13" t="s">
        <v>83</v>
      </c>
      <c r="AY244" s="210" t="s">
        <v>135</v>
      </c>
    </row>
    <row r="245" spans="1:65" s="2" customFormat="1" ht="24.2" customHeight="1">
      <c r="A245" s="30"/>
      <c r="B245" s="31"/>
      <c r="C245" s="173" t="s">
        <v>399</v>
      </c>
      <c r="D245" s="173" t="s">
        <v>136</v>
      </c>
      <c r="E245" s="174" t="s">
        <v>1071</v>
      </c>
      <c r="F245" s="175" t="s">
        <v>1072</v>
      </c>
      <c r="G245" s="176" t="s">
        <v>349</v>
      </c>
      <c r="H245" s="177">
        <v>1</v>
      </c>
      <c r="I245" s="178">
        <v>1023.35</v>
      </c>
      <c r="J245" s="178">
        <f>ROUND(I245*H245,2)</f>
        <v>1023.35</v>
      </c>
      <c r="K245" s="175" t="s">
        <v>140</v>
      </c>
      <c r="L245" s="35"/>
      <c r="M245" s="179" t="s">
        <v>1</v>
      </c>
      <c r="N245" s="180" t="s">
        <v>40</v>
      </c>
      <c r="O245" s="181">
        <v>1.6639999999999999</v>
      </c>
      <c r="P245" s="181">
        <f>O245*H245</f>
        <v>1.6639999999999999</v>
      </c>
      <c r="Q245" s="181">
        <v>1.248E-2</v>
      </c>
      <c r="R245" s="181">
        <f>Q245*H245</f>
        <v>1.248E-2</v>
      </c>
      <c r="S245" s="181">
        <v>0</v>
      </c>
      <c r="T245" s="18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3" t="s">
        <v>151</v>
      </c>
      <c r="AT245" s="183" t="s">
        <v>136</v>
      </c>
      <c r="AU245" s="183" t="s">
        <v>85</v>
      </c>
      <c r="AY245" s="16" t="s">
        <v>135</v>
      </c>
      <c r="BE245" s="184">
        <f>IF(N245="základní",J245,0)</f>
        <v>1023.35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6" t="s">
        <v>83</v>
      </c>
      <c r="BK245" s="184">
        <f>ROUND(I245*H245,2)</f>
        <v>1023.35</v>
      </c>
      <c r="BL245" s="16" t="s">
        <v>151</v>
      </c>
      <c r="BM245" s="183" t="s">
        <v>1073</v>
      </c>
    </row>
    <row r="246" spans="1:65" s="2" customFormat="1" ht="19.5">
      <c r="A246" s="30"/>
      <c r="B246" s="31"/>
      <c r="C246" s="32"/>
      <c r="D246" s="185" t="s">
        <v>143</v>
      </c>
      <c r="E246" s="32"/>
      <c r="F246" s="186" t="s">
        <v>1072</v>
      </c>
      <c r="G246" s="32"/>
      <c r="H246" s="32"/>
      <c r="I246" s="32"/>
      <c r="J246" s="32"/>
      <c r="K246" s="32"/>
      <c r="L246" s="35"/>
      <c r="M246" s="187"/>
      <c r="N246" s="188"/>
      <c r="O246" s="67"/>
      <c r="P246" s="67"/>
      <c r="Q246" s="67"/>
      <c r="R246" s="67"/>
      <c r="S246" s="67"/>
      <c r="T246" s="68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6" t="s">
        <v>143</v>
      </c>
      <c r="AU246" s="16" t="s">
        <v>85</v>
      </c>
    </row>
    <row r="247" spans="1:65" s="13" customFormat="1" ht="11.25">
      <c r="B247" s="201"/>
      <c r="C247" s="202"/>
      <c r="D247" s="185" t="s">
        <v>192</v>
      </c>
      <c r="E247" s="203" t="s">
        <v>1</v>
      </c>
      <c r="F247" s="204" t="s">
        <v>83</v>
      </c>
      <c r="G247" s="202"/>
      <c r="H247" s="205">
        <v>1</v>
      </c>
      <c r="I247" s="202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192</v>
      </c>
      <c r="AU247" s="210" t="s">
        <v>85</v>
      </c>
      <c r="AV247" s="13" t="s">
        <v>85</v>
      </c>
      <c r="AW247" s="13" t="s">
        <v>32</v>
      </c>
      <c r="AX247" s="13" t="s">
        <v>83</v>
      </c>
      <c r="AY247" s="210" t="s">
        <v>135</v>
      </c>
    </row>
    <row r="248" spans="1:65" s="2" customFormat="1" ht="24.2" customHeight="1">
      <c r="A248" s="30"/>
      <c r="B248" s="31"/>
      <c r="C248" s="221" t="s">
        <v>404</v>
      </c>
      <c r="D248" s="221" t="s">
        <v>295</v>
      </c>
      <c r="E248" s="222" t="s">
        <v>1074</v>
      </c>
      <c r="F248" s="223" t="s">
        <v>1075</v>
      </c>
      <c r="G248" s="224" t="s">
        <v>349</v>
      </c>
      <c r="H248" s="225">
        <v>1</v>
      </c>
      <c r="I248" s="226">
        <v>2180</v>
      </c>
      <c r="J248" s="226">
        <f>ROUND(I248*H248,2)</f>
        <v>2180</v>
      </c>
      <c r="K248" s="223" t="s">
        <v>253</v>
      </c>
      <c r="L248" s="227"/>
      <c r="M248" s="228" t="s">
        <v>1</v>
      </c>
      <c r="N248" s="229" t="s">
        <v>40</v>
      </c>
      <c r="O248" s="181">
        <v>0</v>
      </c>
      <c r="P248" s="181">
        <f>O248*H248</f>
        <v>0</v>
      </c>
      <c r="Q248" s="181">
        <v>0.54800000000000004</v>
      </c>
      <c r="R248" s="181">
        <f>Q248*H248</f>
        <v>0.54800000000000004</v>
      </c>
      <c r="S248" s="181">
        <v>0</v>
      </c>
      <c r="T248" s="182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83" t="s">
        <v>166</v>
      </c>
      <c r="AT248" s="183" t="s">
        <v>295</v>
      </c>
      <c r="AU248" s="183" t="s">
        <v>85</v>
      </c>
      <c r="AY248" s="16" t="s">
        <v>135</v>
      </c>
      <c r="BE248" s="184">
        <f>IF(N248="základní",J248,0)</f>
        <v>2180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6" t="s">
        <v>83</v>
      </c>
      <c r="BK248" s="184">
        <f>ROUND(I248*H248,2)</f>
        <v>2180</v>
      </c>
      <c r="BL248" s="16" t="s">
        <v>151</v>
      </c>
      <c r="BM248" s="183" t="s">
        <v>1076</v>
      </c>
    </row>
    <row r="249" spans="1:65" s="2" customFormat="1" ht="19.5">
      <c r="A249" s="30"/>
      <c r="B249" s="31"/>
      <c r="C249" s="32"/>
      <c r="D249" s="185" t="s">
        <v>143</v>
      </c>
      <c r="E249" s="32"/>
      <c r="F249" s="186" t="s">
        <v>1077</v>
      </c>
      <c r="G249" s="32"/>
      <c r="H249" s="32"/>
      <c r="I249" s="32"/>
      <c r="J249" s="32"/>
      <c r="K249" s="32"/>
      <c r="L249" s="35"/>
      <c r="M249" s="187"/>
      <c r="N249" s="188"/>
      <c r="O249" s="67"/>
      <c r="P249" s="67"/>
      <c r="Q249" s="67"/>
      <c r="R249" s="67"/>
      <c r="S249" s="67"/>
      <c r="T249" s="68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6" t="s">
        <v>143</v>
      </c>
      <c r="AU249" s="16" t="s">
        <v>85</v>
      </c>
    </row>
    <row r="250" spans="1:65" s="13" customFormat="1" ht="11.25">
      <c r="B250" s="201"/>
      <c r="C250" s="202"/>
      <c r="D250" s="185" t="s">
        <v>192</v>
      </c>
      <c r="E250" s="203" t="s">
        <v>1</v>
      </c>
      <c r="F250" s="204" t="s">
        <v>83</v>
      </c>
      <c r="G250" s="202"/>
      <c r="H250" s="205">
        <v>1</v>
      </c>
      <c r="I250" s="202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192</v>
      </c>
      <c r="AU250" s="210" t="s">
        <v>85</v>
      </c>
      <c r="AV250" s="13" t="s">
        <v>85</v>
      </c>
      <c r="AW250" s="13" t="s">
        <v>32</v>
      </c>
      <c r="AX250" s="13" t="s">
        <v>83</v>
      </c>
      <c r="AY250" s="210" t="s">
        <v>135</v>
      </c>
    </row>
    <row r="251" spans="1:65" s="2" customFormat="1" ht="24.2" customHeight="1">
      <c r="A251" s="30"/>
      <c r="B251" s="31"/>
      <c r="C251" s="173" t="s">
        <v>410</v>
      </c>
      <c r="D251" s="173" t="s">
        <v>136</v>
      </c>
      <c r="E251" s="174" t="s">
        <v>1078</v>
      </c>
      <c r="F251" s="175" t="s">
        <v>1079</v>
      </c>
      <c r="G251" s="176" t="s">
        <v>349</v>
      </c>
      <c r="H251" s="177">
        <v>3</v>
      </c>
      <c r="I251" s="178">
        <v>514.24</v>
      </c>
      <c r="J251" s="178">
        <f>ROUND(I251*H251,2)</f>
        <v>1542.72</v>
      </c>
      <c r="K251" s="175" t="s">
        <v>140</v>
      </c>
      <c r="L251" s="35"/>
      <c r="M251" s="179" t="s">
        <v>1</v>
      </c>
      <c r="N251" s="180" t="s">
        <v>40</v>
      </c>
      <c r="O251" s="181">
        <v>0.88500000000000001</v>
      </c>
      <c r="P251" s="181">
        <f>O251*H251</f>
        <v>2.6550000000000002</v>
      </c>
      <c r="Q251" s="181">
        <v>8.8321944999999999E-2</v>
      </c>
      <c r="R251" s="181">
        <f>Q251*H251</f>
        <v>0.26496583499999998</v>
      </c>
      <c r="S251" s="181">
        <v>0</v>
      </c>
      <c r="T251" s="18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3" t="s">
        <v>151</v>
      </c>
      <c r="AT251" s="183" t="s">
        <v>136</v>
      </c>
      <c r="AU251" s="183" t="s">
        <v>85</v>
      </c>
      <c r="AY251" s="16" t="s">
        <v>135</v>
      </c>
      <c r="BE251" s="184">
        <f>IF(N251="základní",J251,0)</f>
        <v>1542.72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83</v>
      </c>
      <c r="BK251" s="184">
        <f>ROUND(I251*H251,2)</f>
        <v>1542.72</v>
      </c>
      <c r="BL251" s="16" t="s">
        <v>151</v>
      </c>
      <c r="BM251" s="183" t="s">
        <v>1080</v>
      </c>
    </row>
    <row r="252" spans="1:65" s="2" customFormat="1" ht="29.25">
      <c r="A252" s="30"/>
      <c r="B252" s="31"/>
      <c r="C252" s="32"/>
      <c r="D252" s="185" t="s">
        <v>143</v>
      </c>
      <c r="E252" s="32"/>
      <c r="F252" s="186" t="s">
        <v>1081</v>
      </c>
      <c r="G252" s="32"/>
      <c r="H252" s="32"/>
      <c r="I252" s="32"/>
      <c r="J252" s="32"/>
      <c r="K252" s="32"/>
      <c r="L252" s="35"/>
      <c r="M252" s="187"/>
      <c r="N252" s="188"/>
      <c r="O252" s="67"/>
      <c r="P252" s="67"/>
      <c r="Q252" s="67"/>
      <c r="R252" s="67"/>
      <c r="S252" s="67"/>
      <c r="T252" s="68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6" t="s">
        <v>143</v>
      </c>
      <c r="AU252" s="16" t="s">
        <v>85</v>
      </c>
    </row>
    <row r="253" spans="1:65" s="13" customFormat="1" ht="11.25">
      <c r="B253" s="201"/>
      <c r="C253" s="202"/>
      <c r="D253" s="185" t="s">
        <v>192</v>
      </c>
      <c r="E253" s="203" t="s">
        <v>1</v>
      </c>
      <c r="F253" s="204" t="s">
        <v>147</v>
      </c>
      <c r="G253" s="202"/>
      <c r="H253" s="205">
        <v>3</v>
      </c>
      <c r="I253" s="202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85</v>
      </c>
      <c r="AV253" s="13" t="s">
        <v>85</v>
      </c>
      <c r="AW253" s="13" t="s">
        <v>32</v>
      </c>
      <c r="AX253" s="13" t="s">
        <v>83</v>
      </c>
      <c r="AY253" s="210" t="s">
        <v>135</v>
      </c>
    </row>
    <row r="254" spans="1:65" s="2" customFormat="1" ht="24.2" customHeight="1">
      <c r="A254" s="30"/>
      <c r="B254" s="31"/>
      <c r="C254" s="221" t="s">
        <v>418</v>
      </c>
      <c r="D254" s="221" t="s">
        <v>295</v>
      </c>
      <c r="E254" s="222" t="s">
        <v>1082</v>
      </c>
      <c r="F254" s="223" t="s">
        <v>1083</v>
      </c>
      <c r="G254" s="224" t="s">
        <v>349</v>
      </c>
      <c r="H254" s="225">
        <v>1</v>
      </c>
      <c r="I254" s="226">
        <v>269</v>
      </c>
      <c r="J254" s="226">
        <f>ROUND(I254*H254,2)</f>
        <v>269</v>
      </c>
      <c r="K254" s="223" t="s">
        <v>253</v>
      </c>
      <c r="L254" s="227"/>
      <c r="M254" s="228" t="s">
        <v>1</v>
      </c>
      <c r="N254" s="229" t="s">
        <v>40</v>
      </c>
      <c r="O254" s="181">
        <v>0</v>
      </c>
      <c r="P254" s="181">
        <f>O254*H254</f>
        <v>0</v>
      </c>
      <c r="Q254" s="181">
        <v>3.9E-2</v>
      </c>
      <c r="R254" s="181">
        <f>Q254*H254</f>
        <v>3.9E-2</v>
      </c>
      <c r="S254" s="181">
        <v>0</v>
      </c>
      <c r="T254" s="182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3" t="s">
        <v>166</v>
      </c>
      <c r="AT254" s="183" t="s">
        <v>295</v>
      </c>
      <c r="AU254" s="183" t="s">
        <v>85</v>
      </c>
      <c r="AY254" s="16" t="s">
        <v>135</v>
      </c>
      <c r="BE254" s="184">
        <f>IF(N254="základní",J254,0)</f>
        <v>269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6" t="s">
        <v>83</v>
      </c>
      <c r="BK254" s="184">
        <f>ROUND(I254*H254,2)</f>
        <v>269</v>
      </c>
      <c r="BL254" s="16" t="s">
        <v>151</v>
      </c>
      <c r="BM254" s="183" t="s">
        <v>1084</v>
      </c>
    </row>
    <row r="255" spans="1:65" s="2" customFormat="1" ht="11.25">
      <c r="A255" s="30"/>
      <c r="B255" s="31"/>
      <c r="C255" s="32"/>
      <c r="D255" s="185" t="s">
        <v>143</v>
      </c>
      <c r="E255" s="32"/>
      <c r="F255" s="186" t="s">
        <v>1085</v>
      </c>
      <c r="G255" s="32"/>
      <c r="H255" s="32"/>
      <c r="I255" s="32"/>
      <c r="J255" s="32"/>
      <c r="K255" s="32"/>
      <c r="L255" s="35"/>
      <c r="M255" s="187"/>
      <c r="N255" s="188"/>
      <c r="O255" s="67"/>
      <c r="P255" s="67"/>
      <c r="Q255" s="67"/>
      <c r="R255" s="67"/>
      <c r="S255" s="67"/>
      <c r="T255" s="68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6" t="s">
        <v>143</v>
      </c>
      <c r="AU255" s="16" t="s">
        <v>85</v>
      </c>
    </row>
    <row r="256" spans="1:65" s="13" customFormat="1" ht="11.25">
      <c r="B256" s="201"/>
      <c r="C256" s="202"/>
      <c r="D256" s="185" t="s">
        <v>192</v>
      </c>
      <c r="E256" s="203" t="s">
        <v>1</v>
      </c>
      <c r="F256" s="204" t="s">
        <v>83</v>
      </c>
      <c r="G256" s="202"/>
      <c r="H256" s="205">
        <v>1</v>
      </c>
      <c r="I256" s="202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85</v>
      </c>
      <c r="AV256" s="13" t="s">
        <v>85</v>
      </c>
      <c r="AW256" s="13" t="s">
        <v>32</v>
      </c>
      <c r="AX256" s="13" t="s">
        <v>83</v>
      </c>
      <c r="AY256" s="210" t="s">
        <v>135</v>
      </c>
    </row>
    <row r="257" spans="1:65" s="2" customFormat="1" ht="24.2" customHeight="1">
      <c r="A257" s="30"/>
      <c r="B257" s="31"/>
      <c r="C257" s="221" t="s">
        <v>424</v>
      </c>
      <c r="D257" s="221" t="s">
        <v>295</v>
      </c>
      <c r="E257" s="222" t="s">
        <v>1086</v>
      </c>
      <c r="F257" s="223" t="s">
        <v>1087</v>
      </c>
      <c r="G257" s="224" t="s">
        <v>349</v>
      </c>
      <c r="H257" s="225">
        <v>1</v>
      </c>
      <c r="I257" s="226">
        <v>299</v>
      </c>
      <c r="J257" s="226">
        <f>ROUND(I257*H257,2)</f>
        <v>299</v>
      </c>
      <c r="K257" s="223" t="s">
        <v>253</v>
      </c>
      <c r="L257" s="227"/>
      <c r="M257" s="228" t="s">
        <v>1</v>
      </c>
      <c r="N257" s="229" t="s">
        <v>40</v>
      </c>
      <c r="O257" s="181">
        <v>0</v>
      </c>
      <c r="P257" s="181">
        <f>O257*H257</f>
        <v>0</v>
      </c>
      <c r="Q257" s="181">
        <v>5.0999999999999997E-2</v>
      </c>
      <c r="R257" s="181">
        <f>Q257*H257</f>
        <v>5.0999999999999997E-2</v>
      </c>
      <c r="S257" s="181">
        <v>0</v>
      </c>
      <c r="T257" s="182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83" t="s">
        <v>166</v>
      </c>
      <c r="AT257" s="183" t="s">
        <v>295</v>
      </c>
      <c r="AU257" s="183" t="s">
        <v>85</v>
      </c>
      <c r="AY257" s="16" t="s">
        <v>135</v>
      </c>
      <c r="BE257" s="184">
        <f>IF(N257="základní",J257,0)</f>
        <v>299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6" t="s">
        <v>83</v>
      </c>
      <c r="BK257" s="184">
        <f>ROUND(I257*H257,2)</f>
        <v>299</v>
      </c>
      <c r="BL257" s="16" t="s">
        <v>151</v>
      </c>
      <c r="BM257" s="183" t="s">
        <v>1088</v>
      </c>
    </row>
    <row r="258" spans="1:65" s="2" customFormat="1" ht="11.25">
      <c r="A258" s="30"/>
      <c r="B258" s="31"/>
      <c r="C258" s="32"/>
      <c r="D258" s="185" t="s">
        <v>143</v>
      </c>
      <c r="E258" s="32"/>
      <c r="F258" s="186" t="s">
        <v>1089</v>
      </c>
      <c r="G258" s="32"/>
      <c r="H258" s="32"/>
      <c r="I258" s="32"/>
      <c r="J258" s="32"/>
      <c r="K258" s="32"/>
      <c r="L258" s="35"/>
      <c r="M258" s="187"/>
      <c r="N258" s="188"/>
      <c r="O258" s="67"/>
      <c r="P258" s="67"/>
      <c r="Q258" s="67"/>
      <c r="R258" s="67"/>
      <c r="S258" s="67"/>
      <c r="T258" s="68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6" t="s">
        <v>143</v>
      </c>
      <c r="AU258" s="16" t="s">
        <v>85</v>
      </c>
    </row>
    <row r="259" spans="1:65" s="13" customFormat="1" ht="11.25">
      <c r="B259" s="201"/>
      <c r="C259" s="202"/>
      <c r="D259" s="185" t="s">
        <v>192</v>
      </c>
      <c r="E259" s="203" t="s">
        <v>1</v>
      </c>
      <c r="F259" s="204" t="s">
        <v>83</v>
      </c>
      <c r="G259" s="202"/>
      <c r="H259" s="205">
        <v>1</v>
      </c>
      <c r="I259" s="202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85</v>
      </c>
      <c r="AV259" s="13" t="s">
        <v>85</v>
      </c>
      <c r="AW259" s="13" t="s">
        <v>32</v>
      </c>
      <c r="AX259" s="13" t="s">
        <v>83</v>
      </c>
      <c r="AY259" s="210" t="s">
        <v>135</v>
      </c>
    </row>
    <row r="260" spans="1:65" s="2" customFormat="1" ht="24.2" customHeight="1">
      <c r="A260" s="30"/>
      <c r="B260" s="31"/>
      <c r="C260" s="221" t="s">
        <v>430</v>
      </c>
      <c r="D260" s="221" t="s">
        <v>295</v>
      </c>
      <c r="E260" s="222" t="s">
        <v>1090</v>
      </c>
      <c r="F260" s="223" t="s">
        <v>1091</v>
      </c>
      <c r="G260" s="224" t="s">
        <v>349</v>
      </c>
      <c r="H260" s="225">
        <v>1</v>
      </c>
      <c r="I260" s="226">
        <v>330</v>
      </c>
      <c r="J260" s="226">
        <f>ROUND(I260*H260,2)</f>
        <v>330</v>
      </c>
      <c r="K260" s="223" t="s">
        <v>253</v>
      </c>
      <c r="L260" s="227"/>
      <c r="M260" s="228" t="s">
        <v>1</v>
      </c>
      <c r="N260" s="229" t="s">
        <v>40</v>
      </c>
      <c r="O260" s="181">
        <v>0</v>
      </c>
      <c r="P260" s="181">
        <f>O260*H260</f>
        <v>0</v>
      </c>
      <c r="Q260" s="181">
        <v>6.4000000000000001E-2</v>
      </c>
      <c r="R260" s="181">
        <f>Q260*H260</f>
        <v>6.4000000000000001E-2</v>
      </c>
      <c r="S260" s="181">
        <v>0</v>
      </c>
      <c r="T260" s="18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83" t="s">
        <v>166</v>
      </c>
      <c r="AT260" s="183" t="s">
        <v>295</v>
      </c>
      <c r="AU260" s="183" t="s">
        <v>85</v>
      </c>
      <c r="AY260" s="16" t="s">
        <v>135</v>
      </c>
      <c r="BE260" s="184">
        <f>IF(N260="základní",J260,0)</f>
        <v>330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6" t="s">
        <v>83</v>
      </c>
      <c r="BK260" s="184">
        <f>ROUND(I260*H260,2)</f>
        <v>330</v>
      </c>
      <c r="BL260" s="16" t="s">
        <v>151</v>
      </c>
      <c r="BM260" s="183" t="s">
        <v>1092</v>
      </c>
    </row>
    <row r="261" spans="1:65" s="2" customFormat="1" ht="11.25">
      <c r="A261" s="30"/>
      <c r="B261" s="31"/>
      <c r="C261" s="32"/>
      <c r="D261" s="185" t="s">
        <v>143</v>
      </c>
      <c r="E261" s="32"/>
      <c r="F261" s="186" t="s">
        <v>1093</v>
      </c>
      <c r="G261" s="32"/>
      <c r="H261" s="32"/>
      <c r="I261" s="32"/>
      <c r="J261" s="32"/>
      <c r="K261" s="32"/>
      <c r="L261" s="35"/>
      <c r="M261" s="187"/>
      <c r="N261" s="188"/>
      <c r="O261" s="67"/>
      <c r="P261" s="67"/>
      <c r="Q261" s="67"/>
      <c r="R261" s="67"/>
      <c r="S261" s="67"/>
      <c r="T261" s="68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6" t="s">
        <v>143</v>
      </c>
      <c r="AU261" s="16" t="s">
        <v>85</v>
      </c>
    </row>
    <row r="262" spans="1:65" s="13" customFormat="1" ht="11.25">
      <c r="B262" s="201"/>
      <c r="C262" s="202"/>
      <c r="D262" s="185" t="s">
        <v>192</v>
      </c>
      <c r="E262" s="203" t="s">
        <v>1</v>
      </c>
      <c r="F262" s="204" t="s">
        <v>83</v>
      </c>
      <c r="G262" s="202"/>
      <c r="H262" s="205">
        <v>1</v>
      </c>
      <c r="I262" s="202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85</v>
      </c>
      <c r="AV262" s="13" t="s">
        <v>85</v>
      </c>
      <c r="AW262" s="13" t="s">
        <v>32</v>
      </c>
      <c r="AX262" s="13" t="s">
        <v>83</v>
      </c>
      <c r="AY262" s="210" t="s">
        <v>135</v>
      </c>
    </row>
    <row r="263" spans="1:65" s="2" customFormat="1" ht="24.2" customHeight="1">
      <c r="A263" s="30"/>
      <c r="B263" s="31"/>
      <c r="C263" s="221" t="s">
        <v>435</v>
      </c>
      <c r="D263" s="221" t="s">
        <v>295</v>
      </c>
      <c r="E263" s="222" t="s">
        <v>1094</v>
      </c>
      <c r="F263" s="223" t="s">
        <v>1095</v>
      </c>
      <c r="G263" s="224" t="s">
        <v>349</v>
      </c>
      <c r="H263" s="225">
        <v>7</v>
      </c>
      <c r="I263" s="226">
        <v>171</v>
      </c>
      <c r="J263" s="226">
        <f>ROUND(I263*H263,2)</f>
        <v>1197</v>
      </c>
      <c r="K263" s="223" t="s">
        <v>253</v>
      </c>
      <c r="L263" s="227"/>
      <c r="M263" s="228" t="s">
        <v>1</v>
      </c>
      <c r="N263" s="229" t="s">
        <v>40</v>
      </c>
      <c r="O263" s="181">
        <v>0</v>
      </c>
      <c r="P263" s="181">
        <f>O263*H263</f>
        <v>0</v>
      </c>
      <c r="Q263" s="181">
        <v>2E-3</v>
      </c>
      <c r="R263" s="181">
        <f>Q263*H263</f>
        <v>1.4E-2</v>
      </c>
      <c r="S263" s="181">
        <v>0</v>
      </c>
      <c r="T263" s="18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83" t="s">
        <v>166</v>
      </c>
      <c r="AT263" s="183" t="s">
        <v>295</v>
      </c>
      <c r="AU263" s="183" t="s">
        <v>85</v>
      </c>
      <c r="AY263" s="16" t="s">
        <v>135</v>
      </c>
      <c r="BE263" s="184">
        <f>IF(N263="základní",J263,0)</f>
        <v>1197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6" t="s">
        <v>83</v>
      </c>
      <c r="BK263" s="184">
        <f>ROUND(I263*H263,2)</f>
        <v>1197</v>
      </c>
      <c r="BL263" s="16" t="s">
        <v>151</v>
      </c>
      <c r="BM263" s="183" t="s">
        <v>1096</v>
      </c>
    </row>
    <row r="264" spans="1:65" s="2" customFormat="1" ht="11.25">
      <c r="A264" s="30"/>
      <c r="B264" s="31"/>
      <c r="C264" s="32"/>
      <c r="D264" s="185" t="s">
        <v>143</v>
      </c>
      <c r="E264" s="32"/>
      <c r="F264" s="186" t="s">
        <v>1097</v>
      </c>
      <c r="G264" s="32"/>
      <c r="H264" s="32"/>
      <c r="I264" s="32"/>
      <c r="J264" s="32"/>
      <c r="K264" s="32"/>
      <c r="L264" s="35"/>
      <c r="M264" s="187"/>
      <c r="N264" s="188"/>
      <c r="O264" s="67"/>
      <c r="P264" s="67"/>
      <c r="Q264" s="67"/>
      <c r="R264" s="67"/>
      <c r="S264" s="67"/>
      <c r="T264" s="68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6" t="s">
        <v>143</v>
      </c>
      <c r="AU264" s="16" t="s">
        <v>85</v>
      </c>
    </row>
    <row r="265" spans="1:65" s="13" customFormat="1" ht="11.25">
      <c r="B265" s="201"/>
      <c r="C265" s="202"/>
      <c r="D265" s="185" t="s">
        <v>192</v>
      </c>
      <c r="E265" s="203" t="s">
        <v>1</v>
      </c>
      <c r="F265" s="204" t="s">
        <v>162</v>
      </c>
      <c r="G265" s="202"/>
      <c r="H265" s="205">
        <v>7</v>
      </c>
      <c r="I265" s="202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85</v>
      </c>
      <c r="AV265" s="13" t="s">
        <v>85</v>
      </c>
      <c r="AW265" s="13" t="s">
        <v>32</v>
      </c>
      <c r="AX265" s="13" t="s">
        <v>83</v>
      </c>
      <c r="AY265" s="210" t="s">
        <v>135</v>
      </c>
    </row>
    <row r="266" spans="1:65" s="2" customFormat="1" ht="24.2" customHeight="1">
      <c r="A266" s="30"/>
      <c r="B266" s="31"/>
      <c r="C266" s="173" t="s">
        <v>441</v>
      </c>
      <c r="D266" s="173" t="s">
        <v>136</v>
      </c>
      <c r="E266" s="174" t="s">
        <v>1098</v>
      </c>
      <c r="F266" s="175" t="s">
        <v>1099</v>
      </c>
      <c r="G266" s="176" t="s">
        <v>349</v>
      </c>
      <c r="H266" s="177">
        <v>1</v>
      </c>
      <c r="I266" s="178">
        <v>1163.6199999999999</v>
      </c>
      <c r="J266" s="178">
        <f>ROUND(I266*H266,2)</f>
        <v>1163.6199999999999</v>
      </c>
      <c r="K266" s="175" t="s">
        <v>140</v>
      </c>
      <c r="L266" s="35"/>
      <c r="M266" s="179" t="s">
        <v>1</v>
      </c>
      <c r="N266" s="180" t="s">
        <v>40</v>
      </c>
      <c r="O266" s="181">
        <v>1.694</v>
      </c>
      <c r="P266" s="181">
        <f>O266*H266</f>
        <v>1.694</v>
      </c>
      <c r="Q266" s="181">
        <v>0.217338</v>
      </c>
      <c r="R266" s="181">
        <f>Q266*H266</f>
        <v>0.217338</v>
      </c>
      <c r="S266" s="181">
        <v>0</v>
      </c>
      <c r="T266" s="182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83" t="s">
        <v>151</v>
      </c>
      <c r="AT266" s="183" t="s">
        <v>136</v>
      </c>
      <c r="AU266" s="183" t="s">
        <v>85</v>
      </c>
      <c r="AY266" s="16" t="s">
        <v>135</v>
      </c>
      <c r="BE266" s="184">
        <f>IF(N266="základní",J266,0)</f>
        <v>1163.6199999999999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6" t="s">
        <v>83</v>
      </c>
      <c r="BK266" s="184">
        <f>ROUND(I266*H266,2)</f>
        <v>1163.6199999999999</v>
      </c>
      <c r="BL266" s="16" t="s">
        <v>151</v>
      </c>
      <c r="BM266" s="183" t="s">
        <v>1100</v>
      </c>
    </row>
    <row r="267" spans="1:65" s="2" customFormat="1" ht="19.5">
      <c r="A267" s="30"/>
      <c r="B267" s="31"/>
      <c r="C267" s="32"/>
      <c r="D267" s="185" t="s">
        <v>143</v>
      </c>
      <c r="E267" s="32"/>
      <c r="F267" s="186" t="s">
        <v>1101</v>
      </c>
      <c r="G267" s="32"/>
      <c r="H267" s="32"/>
      <c r="I267" s="32"/>
      <c r="J267" s="32"/>
      <c r="K267" s="32"/>
      <c r="L267" s="35"/>
      <c r="M267" s="187"/>
      <c r="N267" s="188"/>
      <c r="O267" s="67"/>
      <c r="P267" s="67"/>
      <c r="Q267" s="67"/>
      <c r="R267" s="67"/>
      <c r="S267" s="67"/>
      <c r="T267" s="68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T267" s="16" t="s">
        <v>143</v>
      </c>
      <c r="AU267" s="16" t="s">
        <v>85</v>
      </c>
    </row>
    <row r="268" spans="1:65" s="13" customFormat="1" ht="11.25">
      <c r="B268" s="201"/>
      <c r="C268" s="202"/>
      <c r="D268" s="185" t="s">
        <v>192</v>
      </c>
      <c r="E268" s="203" t="s">
        <v>1</v>
      </c>
      <c r="F268" s="204" t="s">
        <v>83</v>
      </c>
      <c r="G268" s="202"/>
      <c r="H268" s="205">
        <v>1</v>
      </c>
      <c r="I268" s="202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192</v>
      </c>
      <c r="AU268" s="210" t="s">
        <v>85</v>
      </c>
      <c r="AV268" s="13" t="s">
        <v>85</v>
      </c>
      <c r="AW268" s="13" t="s">
        <v>32</v>
      </c>
      <c r="AX268" s="13" t="s">
        <v>83</v>
      </c>
      <c r="AY268" s="210" t="s">
        <v>135</v>
      </c>
    </row>
    <row r="269" spans="1:65" s="2" customFormat="1" ht="24.2" customHeight="1">
      <c r="A269" s="30"/>
      <c r="B269" s="31"/>
      <c r="C269" s="221" t="s">
        <v>449</v>
      </c>
      <c r="D269" s="221" t="s">
        <v>295</v>
      </c>
      <c r="E269" s="222" t="s">
        <v>1102</v>
      </c>
      <c r="F269" s="223" t="s">
        <v>1103</v>
      </c>
      <c r="G269" s="224" t="s">
        <v>349</v>
      </c>
      <c r="H269" s="225">
        <v>1</v>
      </c>
      <c r="I269" s="226">
        <v>4430</v>
      </c>
      <c r="J269" s="226">
        <f>ROUND(I269*H269,2)</f>
        <v>4430</v>
      </c>
      <c r="K269" s="223" t="s">
        <v>253</v>
      </c>
      <c r="L269" s="227"/>
      <c r="M269" s="228" t="s">
        <v>1</v>
      </c>
      <c r="N269" s="229" t="s">
        <v>40</v>
      </c>
      <c r="O269" s="181">
        <v>0</v>
      </c>
      <c r="P269" s="181">
        <f>O269*H269</f>
        <v>0</v>
      </c>
      <c r="Q269" s="181">
        <v>2.9000000000000001E-2</v>
      </c>
      <c r="R269" s="181">
        <f>Q269*H269</f>
        <v>2.9000000000000001E-2</v>
      </c>
      <c r="S269" s="181">
        <v>0</v>
      </c>
      <c r="T269" s="182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83" t="s">
        <v>166</v>
      </c>
      <c r="AT269" s="183" t="s">
        <v>295</v>
      </c>
      <c r="AU269" s="183" t="s">
        <v>85</v>
      </c>
      <c r="AY269" s="16" t="s">
        <v>135</v>
      </c>
      <c r="BE269" s="184">
        <f>IF(N269="základní",J269,0)</f>
        <v>4430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6" t="s">
        <v>83</v>
      </c>
      <c r="BK269" s="184">
        <f>ROUND(I269*H269,2)</f>
        <v>4430</v>
      </c>
      <c r="BL269" s="16" t="s">
        <v>151</v>
      </c>
      <c r="BM269" s="183" t="s">
        <v>1104</v>
      </c>
    </row>
    <row r="270" spans="1:65" s="2" customFormat="1" ht="19.5">
      <c r="A270" s="30"/>
      <c r="B270" s="31"/>
      <c r="C270" s="32"/>
      <c r="D270" s="185" t="s">
        <v>143</v>
      </c>
      <c r="E270" s="32"/>
      <c r="F270" s="186" t="s">
        <v>1105</v>
      </c>
      <c r="G270" s="32"/>
      <c r="H270" s="32"/>
      <c r="I270" s="32"/>
      <c r="J270" s="32"/>
      <c r="K270" s="32"/>
      <c r="L270" s="35"/>
      <c r="M270" s="187"/>
      <c r="N270" s="188"/>
      <c r="O270" s="67"/>
      <c r="P270" s="67"/>
      <c r="Q270" s="67"/>
      <c r="R270" s="67"/>
      <c r="S270" s="67"/>
      <c r="T270" s="68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T270" s="16" t="s">
        <v>143</v>
      </c>
      <c r="AU270" s="16" t="s">
        <v>85</v>
      </c>
    </row>
    <row r="271" spans="1:65" s="13" customFormat="1" ht="11.25">
      <c r="B271" s="201"/>
      <c r="C271" s="202"/>
      <c r="D271" s="185" t="s">
        <v>192</v>
      </c>
      <c r="E271" s="203" t="s">
        <v>1</v>
      </c>
      <c r="F271" s="204" t="s">
        <v>83</v>
      </c>
      <c r="G271" s="202"/>
      <c r="H271" s="205">
        <v>1</v>
      </c>
      <c r="I271" s="202"/>
      <c r="J271" s="202"/>
      <c r="K271" s="202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192</v>
      </c>
      <c r="AU271" s="210" t="s">
        <v>85</v>
      </c>
      <c r="AV271" s="13" t="s">
        <v>85</v>
      </c>
      <c r="AW271" s="13" t="s">
        <v>32</v>
      </c>
      <c r="AX271" s="13" t="s">
        <v>83</v>
      </c>
      <c r="AY271" s="210" t="s">
        <v>135</v>
      </c>
    </row>
    <row r="272" spans="1:65" s="2" customFormat="1" ht="24.2" customHeight="1">
      <c r="A272" s="30"/>
      <c r="B272" s="31"/>
      <c r="C272" s="173" t="s">
        <v>644</v>
      </c>
      <c r="D272" s="173" t="s">
        <v>136</v>
      </c>
      <c r="E272" s="174" t="s">
        <v>347</v>
      </c>
      <c r="F272" s="175" t="s">
        <v>348</v>
      </c>
      <c r="G272" s="176" t="s">
        <v>349</v>
      </c>
      <c r="H272" s="177">
        <v>1</v>
      </c>
      <c r="I272" s="178">
        <v>2154.56</v>
      </c>
      <c r="J272" s="178">
        <f>ROUND(I272*H272,2)</f>
        <v>2154.56</v>
      </c>
      <c r="K272" s="175" t="s">
        <v>140</v>
      </c>
      <c r="L272" s="35"/>
      <c r="M272" s="179" t="s">
        <v>1</v>
      </c>
      <c r="N272" s="180" t="s">
        <v>40</v>
      </c>
      <c r="O272" s="181">
        <v>3.8170000000000002</v>
      </c>
      <c r="P272" s="181">
        <f>O272*H272</f>
        <v>3.8170000000000002</v>
      </c>
      <c r="Q272" s="181">
        <v>0.42080000000000001</v>
      </c>
      <c r="R272" s="181">
        <f>Q272*H272</f>
        <v>0.42080000000000001</v>
      </c>
      <c r="S272" s="181">
        <v>0</v>
      </c>
      <c r="T272" s="182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83" t="s">
        <v>151</v>
      </c>
      <c r="AT272" s="183" t="s">
        <v>136</v>
      </c>
      <c r="AU272" s="183" t="s">
        <v>85</v>
      </c>
      <c r="AY272" s="16" t="s">
        <v>135</v>
      </c>
      <c r="BE272" s="184">
        <f>IF(N272="základní",J272,0)</f>
        <v>2154.56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6" t="s">
        <v>83</v>
      </c>
      <c r="BK272" s="184">
        <f>ROUND(I272*H272,2)</f>
        <v>2154.56</v>
      </c>
      <c r="BL272" s="16" t="s">
        <v>151</v>
      </c>
      <c r="BM272" s="183" t="s">
        <v>1106</v>
      </c>
    </row>
    <row r="273" spans="1:65" s="2" customFormat="1" ht="19.5">
      <c r="A273" s="30"/>
      <c r="B273" s="31"/>
      <c r="C273" s="32"/>
      <c r="D273" s="185" t="s">
        <v>143</v>
      </c>
      <c r="E273" s="32"/>
      <c r="F273" s="186" t="s">
        <v>351</v>
      </c>
      <c r="G273" s="32"/>
      <c r="H273" s="32"/>
      <c r="I273" s="32"/>
      <c r="J273" s="32"/>
      <c r="K273" s="32"/>
      <c r="L273" s="35"/>
      <c r="M273" s="187"/>
      <c r="N273" s="188"/>
      <c r="O273" s="67"/>
      <c r="P273" s="67"/>
      <c r="Q273" s="67"/>
      <c r="R273" s="67"/>
      <c r="S273" s="67"/>
      <c r="T273" s="68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T273" s="16" t="s">
        <v>143</v>
      </c>
      <c r="AU273" s="16" t="s">
        <v>85</v>
      </c>
    </row>
    <row r="274" spans="1:65" s="13" customFormat="1" ht="11.25">
      <c r="B274" s="201"/>
      <c r="C274" s="202"/>
      <c r="D274" s="185" t="s">
        <v>192</v>
      </c>
      <c r="E274" s="203" t="s">
        <v>1</v>
      </c>
      <c r="F274" s="204" t="s">
        <v>83</v>
      </c>
      <c r="G274" s="202"/>
      <c r="H274" s="205">
        <v>1</v>
      </c>
      <c r="I274" s="202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85</v>
      </c>
      <c r="AV274" s="13" t="s">
        <v>85</v>
      </c>
      <c r="AW274" s="13" t="s">
        <v>32</v>
      </c>
      <c r="AX274" s="13" t="s">
        <v>83</v>
      </c>
      <c r="AY274" s="210" t="s">
        <v>135</v>
      </c>
    </row>
    <row r="275" spans="1:65" s="2" customFormat="1" ht="24.2" customHeight="1">
      <c r="A275" s="30"/>
      <c r="B275" s="31"/>
      <c r="C275" s="173" t="s">
        <v>648</v>
      </c>
      <c r="D275" s="173" t="s">
        <v>136</v>
      </c>
      <c r="E275" s="174" t="s">
        <v>1107</v>
      </c>
      <c r="F275" s="175" t="s">
        <v>1108</v>
      </c>
      <c r="G275" s="176" t="s">
        <v>218</v>
      </c>
      <c r="H275" s="177">
        <v>3</v>
      </c>
      <c r="I275" s="178">
        <v>3379.52</v>
      </c>
      <c r="J275" s="178">
        <f>ROUND(I275*H275,2)</f>
        <v>10138.56</v>
      </c>
      <c r="K275" s="175" t="s">
        <v>140</v>
      </c>
      <c r="L275" s="35"/>
      <c r="M275" s="179" t="s">
        <v>1</v>
      </c>
      <c r="N275" s="180" t="s">
        <v>40</v>
      </c>
      <c r="O275" s="181">
        <v>1.319</v>
      </c>
      <c r="P275" s="181">
        <f>O275*H275</f>
        <v>3.9569999999999999</v>
      </c>
      <c r="Q275" s="181">
        <v>2.45329</v>
      </c>
      <c r="R275" s="181">
        <f>Q275*H275</f>
        <v>7.3598699999999999</v>
      </c>
      <c r="S275" s="181">
        <v>0</v>
      </c>
      <c r="T275" s="182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83" t="s">
        <v>151</v>
      </c>
      <c r="AT275" s="183" t="s">
        <v>136</v>
      </c>
      <c r="AU275" s="183" t="s">
        <v>85</v>
      </c>
      <c r="AY275" s="16" t="s">
        <v>135</v>
      </c>
      <c r="BE275" s="184">
        <f>IF(N275="základní",J275,0)</f>
        <v>10138.56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6" t="s">
        <v>83</v>
      </c>
      <c r="BK275" s="184">
        <f>ROUND(I275*H275,2)</f>
        <v>10138.56</v>
      </c>
      <c r="BL275" s="16" t="s">
        <v>151</v>
      </c>
      <c r="BM275" s="183" t="s">
        <v>1109</v>
      </c>
    </row>
    <row r="276" spans="1:65" s="2" customFormat="1" ht="19.5">
      <c r="A276" s="30"/>
      <c r="B276" s="31"/>
      <c r="C276" s="32"/>
      <c r="D276" s="185" t="s">
        <v>143</v>
      </c>
      <c r="E276" s="32"/>
      <c r="F276" s="186" t="s">
        <v>1110</v>
      </c>
      <c r="G276" s="32"/>
      <c r="H276" s="32"/>
      <c r="I276" s="32"/>
      <c r="J276" s="32"/>
      <c r="K276" s="32"/>
      <c r="L276" s="35"/>
      <c r="M276" s="187"/>
      <c r="N276" s="188"/>
      <c r="O276" s="67"/>
      <c r="P276" s="67"/>
      <c r="Q276" s="67"/>
      <c r="R276" s="67"/>
      <c r="S276" s="67"/>
      <c r="T276" s="68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T276" s="16" t="s">
        <v>143</v>
      </c>
      <c r="AU276" s="16" t="s">
        <v>85</v>
      </c>
    </row>
    <row r="277" spans="1:65" s="13" customFormat="1" ht="11.25">
      <c r="B277" s="201"/>
      <c r="C277" s="202"/>
      <c r="D277" s="185" t="s">
        <v>192</v>
      </c>
      <c r="E277" s="203" t="s">
        <v>1</v>
      </c>
      <c r="F277" s="204" t="s">
        <v>1111</v>
      </c>
      <c r="G277" s="202"/>
      <c r="H277" s="205">
        <v>3</v>
      </c>
      <c r="I277" s="202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192</v>
      </c>
      <c r="AU277" s="210" t="s">
        <v>85</v>
      </c>
      <c r="AV277" s="13" t="s">
        <v>85</v>
      </c>
      <c r="AW277" s="13" t="s">
        <v>32</v>
      </c>
      <c r="AX277" s="13" t="s">
        <v>83</v>
      </c>
      <c r="AY277" s="210" t="s">
        <v>135</v>
      </c>
    </row>
    <row r="278" spans="1:65" s="11" customFormat="1" ht="22.9" customHeight="1">
      <c r="B278" s="160"/>
      <c r="C278" s="161"/>
      <c r="D278" s="162" t="s">
        <v>74</v>
      </c>
      <c r="E278" s="199" t="s">
        <v>170</v>
      </c>
      <c r="F278" s="199" t="s">
        <v>367</v>
      </c>
      <c r="G278" s="161"/>
      <c r="H278" s="161"/>
      <c r="I278" s="161"/>
      <c r="J278" s="200">
        <f>BK278</f>
        <v>4825.6899999999996</v>
      </c>
      <c r="K278" s="161"/>
      <c r="L278" s="165"/>
      <c r="M278" s="166"/>
      <c r="N278" s="167"/>
      <c r="O278" s="167"/>
      <c r="P278" s="168">
        <f>SUM(P279:P296)</f>
        <v>7.1150000000000002</v>
      </c>
      <c r="Q278" s="167"/>
      <c r="R278" s="168">
        <f>SUM(R279:R296)</f>
        <v>1.2628719999999998</v>
      </c>
      <c r="S278" s="167"/>
      <c r="T278" s="169">
        <f>SUM(T279:T296)</f>
        <v>0</v>
      </c>
      <c r="AR278" s="170" t="s">
        <v>83</v>
      </c>
      <c r="AT278" s="171" t="s">
        <v>74</v>
      </c>
      <c r="AU278" s="171" t="s">
        <v>83</v>
      </c>
      <c r="AY278" s="170" t="s">
        <v>135</v>
      </c>
      <c r="BK278" s="172">
        <f>SUM(BK279:BK296)</f>
        <v>4825.6899999999996</v>
      </c>
    </row>
    <row r="279" spans="1:65" s="2" customFormat="1" ht="24.2" customHeight="1">
      <c r="A279" s="30"/>
      <c r="B279" s="31"/>
      <c r="C279" s="173" t="s">
        <v>653</v>
      </c>
      <c r="D279" s="173" t="s">
        <v>136</v>
      </c>
      <c r="E279" s="174" t="s">
        <v>735</v>
      </c>
      <c r="F279" s="175" t="s">
        <v>736</v>
      </c>
      <c r="G279" s="176" t="s">
        <v>198</v>
      </c>
      <c r="H279" s="177">
        <v>4</v>
      </c>
      <c r="I279" s="178">
        <v>272.58</v>
      </c>
      <c r="J279" s="178">
        <f>ROUND(I279*H279,2)</f>
        <v>1090.32</v>
      </c>
      <c r="K279" s="175" t="s">
        <v>140</v>
      </c>
      <c r="L279" s="35"/>
      <c r="M279" s="179" t="s">
        <v>1</v>
      </c>
      <c r="N279" s="180" t="s">
        <v>40</v>
      </c>
      <c r="O279" s="181">
        <v>0.54700000000000004</v>
      </c>
      <c r="P279" s="181">
        <f>O279*H279</f>
        <v>2.1880000000000002</v>
      </c>
      <c r="Q279" s="181">
        <v>3.6904300000000001E-2</v>
      </c>
      <c r="R279" s="181">
        <f>Q279*H279</f>
        <v>0.1476172</v>
      </c>
      <c r="S279" s="181">
        <v>0</v>
      </c>
      <c r="T279" s="182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83" t="s">
        <v>151</v>
      </c>
      <c r="AT279" s="183" t="s">
        <v>136</v>
      </c>
      <c r="AU279" s="183" t="s">
        <v>85</v>
      </c>
      <c r="AY279" s="16" t="s">
        <v>135</v>
      </c>
      <c r="BE279" s="184">
        <f>IF(N279="základní",J279,0)</f>
        <v>1090.32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6" t="s">
        <v>83</v>
      </c>
      <c r="BK279" s="184">
        <f>ROUND(I279*H279,2)</f>
        <v>1090.32</v>
      </c>
      <c r="BL279" s="16" t="s">
        <v>151</v>
      </c>
      <c r="BM279" s="183" t="s">
        <v>737</v>
      </c>
    </row>
    <row r="280" spans="1:65" s="2" customFormat="1" ht="58.5">
      <c r="A280" s="30"/>
      <c r="B280" s="31"/>
      <c r="C280" s="32"/>
      <c r="D280" s="185" t="s">
        <v>143</v>
      </c>
      <c r="E280" s="32"/>
      <c r="F280" s="186" t="s">
        <v>738</v>
      </c>
      <c r="G280" s="32"/>
      <c r="H280" s="32"/>
      <c r="I280" s="32"/>
      <c r="J280" s="32"/>
      <c r="K280" s="32"/>
      <c r="L280" s="35"/>
      <c r="M280" s="187"/>
      <c r="N280" s="188"/>
      <c r="O280" s="67"/>
      <c r="P280" s="67"/>
      <c r="Q280" s="67"/>
      <c r="R280" s="67"/>
      <c r="S280" s="67"/>
      <c r="T280" s="68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T280" s="16" t="s">
        <v>143</v>
      </c>
      <c r="AU280" s="16" t="s">
        <v>85</v>
      </c>
    </row>
    <row r="281" spans="1:65" s="13" customFormat="1" ht="11.25">
      <c r="B281" s="201"/>
      <c r="C281" s="202"/>
      <c r="D281" s="185" t="s">
        <v>192</v>
      </c>
      <c r="E281" s="203" t="s">
        <v>1</v>
      </c>
      <c r="F281" s="204" t="s">
        <v>151</v>
      </c>
      <c r="G281" s="202"/>
      <c r="H281" s="205">
        <v>4</v>
      </c>
      <c r="I281" s="202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192</v>
      </c>
      <c r="AU281" s="210" t="s">
        <v>85</v>
      </c>
      <c r="AV281" s="13" t="s">
        <v>85</v>
      </c>
      <c r="AW281" s="13" t="s">
        <v>32</v>
      </c>
      <c r="AX281" s="13" t="s">
        <v>83</v>
      </c>
      <c r="AY281" s="210" t="s">
        <v>135</v>
      </c>
    </row>
    <row r="282" spans="1:65" s="2" customFormat="1" ht="24.2" customHeight="1">
      <c r="A282" s="30"/>
      <c r="B282" s="31"/>
      <c r="C282" s="173" t="s">
        <v>659</v>
      </c>
      <c r="D282" s="173" t="s">
        <v>136</v>
      </c>
      <c r="E282" s="174" t="s">
        <v>740</v>
      </c>
      <c r="F282" s="175" t="s">
        <v>741</v>
      </c>
      <c r="G282" s="176" t="s">
        <v>198</v>
      </c>
      <c r="H282" s="177">
        <v>4</v>
      </c>
      <c r="I282" s="178">
        <v>369.82</v>
      </c>
      <c r="J282" s="178">
        <f>ROUND(I282*H282,2)</f>
        <v>1479.28</v>
      </c>
      <c r="K282" s="175" t="s">
        <v>140</v>
      </c>
      <c r="L282" s="35"/>
      <c r="M282" s="179" t="s">
        <v>1</v>
      </c>
      <c r="N282" s="180" t="s">
        <v>40</v>
      </c>
      <c r="O282" s="181">
        <v>0.753</v>
      </c>
      <c r="P282" s="181">
        <f>O282*H282</f>
        <v>3.012</v>
      </c>
      <c r="Q282" s="181">
        <v>6.0526700000000003E-2</v>
      </c>
      <c r="R282" s="181">
        <f>Q282*H282</f>
        <v>0.24210680000000001</v>
      </c>
      <c r="S282" s="181">
        <v>0</v>
      </c>
      <c r="T282" s="182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83" t="s">
        <v>151</v>
      </c>
      <c r="AT282" s="183" t="s">
        <v>136</v>
      </c>
      <c r="AU282" s="183" t="s">
        <v>85</v>
      </c>
      <c r="AY282" s="16" t="s">
        <v>135</v>
      </c>
      <c r="BE282" s="184">
        <f>IF(N282="základní",J282,0)</f>
        <v>1479.28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6" t="s">
        <v>83</v>
      </c>
      <c r="BK282" s="184">
        <f>ROUND(I282*H282,2)</f>
        <v>1479.28</v>
      </c>
      <c r="BL282" s="16" t="s">
        <v>151</v>
      </c>
      <c r="BM282" s="183" t="s">
        <v>742</v>
      </c>
    </row>
    <row r="283" spans="1:65" s="2" customFormat="1" ht="58.5">
      <c r="A283" s="30"/>
      <c r="B283" s="31"/>
      <c r="C283" s="32"/>
      <c r="D283" s="185" t="s">
        <v>143</v>
      </c>
      <c r="E283" s="32"/>
      <c r="F283" s="186" t="s">
        <v>743</v>
      </c>
      <c r="G283" s="32"/>
      <c r="H283" s="32"/>
      <c r="I283" s="32"/>
      <c r="J283" s="32"/>
      <c r="K283" s="32"/>
      <c r="L283" s="35"/>
      <c r="M283" s="187"/>
      <c r="N283" s="188"/>
      <c r="O283" s="67"/>
      <c r="P283" s="67"/>
      <c r="Q283" s="67"/>
      <c r="R283" s="67"/>
      <c r="S283" s="67"/>
      <c r="T283" s="68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T283" s="16" t="s">
        <v>143</v>
      </c>
      <c r="AU283" s="16" t="s">
        <v>85</v>
      </c>
    </row>
    <row r="284" spans="1:65" s="13" customFormat="1" ht="11.25">
      <c r="B284" s="201"/>
      <c r="C284" s="202"/>
      <c r="D284" s="185" t="s">
        <v>192</v>
      </c>
      <c r="E284" s="203" t="s">
        <v>1</v>
      </c>
      <c r="F284" s="204" t="s">
        <v>151</v>
      </c>
      <c r="G284" s="202"/>
      <c r="H284" s="205">
        <v>4</v>
      </c>
      <c r="I284" s="202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192</v>
      </c>
      <c r="AU284" s="210" t="s">
        <v>85</v>
      </c>
      <c r="AV284" s="13" t="s">
        <v>85</v>
      </c>
      <c r="AW284" s="13" t="s">
        <v>32</v>
      </c>
      <c r="AX284" s="13" t="s">
        <v>83</v>
      </c>
      <c r="AY284" s="210" t="s">
        <v>135</v>
      </c>
    </row>
    <row r="285" spans="1:65" s="2" customFormat="1" ht="24.2" customHeight="1">
      <c r="A285" s="30"/>
      <c r="B285" s="31"/>
      <c r="C285" s="173" t="s">
        <v>664</v>
      </c>
      <c r="D285" s="173" t="s">
        <v>136</v>
      </c>
      <c r="E285" s="174" t="s">
        <v>745</v>
      </c>
      <c r="F285" s="175" t="s">
        <v>746</v>
      </c>
      <c r="G285" s="176" t="s">
        <v>349</v>
      </c>
      <c r="H285" s="177">
        <v>1</v>
      </c>
      <c r="I285" s="178">
        <v>241.32</v>
      </c>
      <c r="J285" s="178">
        <f>ROUND(I285*H285,2)</f>
        <v>241.32</v>
      </c>
      <c r="K285" s="175" t="s">
        <v>140</v>
      </c>
      <c r="L285" s="35"/>
      <c r="M285" s="179" t="s">
        <v>1</v>
      </c>
      <c r="N285" s="180" t="s">
        <v>40</v>
      </c>
      <c r="O285" s="181">
        <v>0.43</v>
      </c>
      <c r="P285" s="181">
        <f>O285*H285</f>
        <v>0.43</v>
      </c>
      <c r="Q285" s="181">
        <v>6.4999999999999997E-4</v>
      </c>
      <c r="R285" s="181">
        <f>Q285*H285</f>
        <v>6.4999999999999997E-4</v>
      </c>
      <c r="S285" s="181">
        <v>0</v>
      </c>
      <c r="T285" s="182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83" t="s">
        <v>151</v>
      </c>
      <c r="AT285" s="183" t="s">
        <v>136</v>
      </c>
      <c r="AU285" s="183" t="s">
        <v>85</v>
      </c>
      <c r="AY285" s="16" t="s">
        <v>135</v>
      </c>
      <c r="BE285" s="184">
        <f>IF(N285="základní",J285,0)</f>
        <v>241.32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6" t="s">
        <v>83</v>
      </c>
      <c r="BK285" s="184">
        <f>ROUND(I285*H285,2)</f>
        <v>241.32</v>
      </c>
      <c r="BL285" s="16" t="s">
        <v>151</v>
      </c>
      <c r="BM285" s="183" t="s">
        <v>747</v>
      </c>
    </row>
    <row r="286" spans="1:65" s="2" customFormat="1" ht="19.5">
      <c r="A286" s="30"/>
      <c r="B286" s="31"/>
      <c r="C286" s="32"/>
      <c r="D286" s="185" t="s">
        <v>143</v>
      </c>
      <c r="E286" s="32"/>
      <c r="F286" s="186" t="s">
        <v>748</v>
      </c>
      <c r="G286" s="32"/>
      <c r="H286" s="32"/>
      <c r="I286" s="32"/>
      <c r="J286" s="32"/>
      <c r="K286" s="32"/>
      <c r="L286" s="35"/>
      <c r="M286" s="187"/>
      <c r="N286" s="188"/>
      <c r="O286" s="67"/>
      <c r="P286" s="67"/>
      <c r="Q286" s="67"/>
      <c r="R286" s="67"/>
      <c r="S286" s="67"/>
      <c r="T286" s="68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T286" s="16" t="s">
        <v>143</v>
      </c>
      <c r="AU286" s="16" t="s">
        <v>85</v>
      </c>
    </row>
    <row r="287" spans="1:65" s="13" customFormat="1" ht="11.25">
      <c r="B287" s="201"/>
      <c r="C287" s="202"/>
      <c r="D287" s="185" t="s">
        <v>192</v>
      </c>
      <c r="E287" s="203" t="s">
        <v>1</v>
      </c>
      <c r="F287" s="204" t="s">
        <v>83</v>
      </c>
      <c r="G287" s="202"/>
      <c r="H287" s="205">
        <v>1</v>
      </c>
      <c r="I287" s="202"/>
      <c r="J287" s="202"/>
      <c r="K287" s="202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192</v>
      </c>
      <c r="AU287" s="210" t="s">
        <v>85</v>
      </c>
      <c r="AV287" s="13" t="s">
        <v>85</v>
      </c>
      <c r="AW287" s="13" t="s">
        <v>32</v>
      </c>
      <c r="AX287" s="13" t="s">
        <v>83</v>
      </c>
      <c r="AY287" s="210" t="s">
        <v>135</v>
      </c>
    </row>
    <row r="288" spans="1:65" s="2" customFormat="1" ht="24.2" customHeight="1">
      <c r="A288" s="30"/>
      <c r="B288" s="31"/>
      <c r="C288" s="173" t="s">
        <v>668</v>
      </c>
      <c r="D288" s="173" t="s">
        <v>136</v>
      </c>
      <c r="E288" s="174" t="s">
        <v>750</v>
      </c>
      <c r="F288" s="175" t="s">
        <v>751</v>
      </c>
      <c r="G288" s="176" t="s">
        <v>349</v>
      </c>
      <c r="H288" s="177">
        <v>1</v>
      </c>
      <c r="I288" s="178">
        <v>138.47</v>
      </c>
      <c r="J288" s="178">
        <f>ROUND(I288*H288,2)</f>
        <v>138.47</v>
      </c>
      <c r="K288" s="175" t="s">
        <v>140</v>
      </c>
      <c r="L288" s="35"/>
      <c r="M288" s="179" t="s">
        <v>1</v>
      </c>
      <c r="N288" s="180" t="s">
        <v>40</v>
      </c>
      <c r="O288" s="181">
        <v>0.28999999999999998</v>
      </c>
      <c r="P288" s="181">
        <f>O288*H288</f>
        <v>0.28999999999999998</v>
      </c>
      <c r="Q288" s="181">
        <v>0</v>
      </c>
      <c r="R288" s="181">
        <f>Q288*H288</f>
        <v>0</v>
      </c>
      <c r="S288" s="181">
        <v>0</v>
      </c>
      <c r="T288" s="182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83" t="s">
        <v>151</v>
      </c>
      <c r="AT288" s="183" t="s">
        <v>136</v>
      </c>
      <c r="AU288" s="183" t="s">
        <v>85</v>
      </c>
      <c r="AY288" s="16" t="s">
        <v>135</v>
      </c>
      <c r="BE288" s="184">
        <f>IF(N288="základní",J288,0)</f>
        <v>138.47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6" t="s">
        <v>83</v>
      </c>
      <c r="BK288" s="184">
        <f>ROUND(I288*H288,2)</f>
        <v>138.47</v>
      </c>
      <c r="BL288" s="16" t="s">
        <v>151</v>
      </c>
      <c r="BM288" s="183" t="s">
        <v>752</v>
      </c>
    </row>
    <row r="289" spans="1:65" s="2" customFormat="1" ht="19.5">
      <c r="A289" s="30"/>
      <c r="B289" s="31"/>
      <c r="C289" s="32"/>
      <c r="D289" s="185" t="s">
        <v>143</v>
      </c>
      <c r="E289" s="32"/>
      <c r="F289" s="186" t="s">
        <v>753</v>
      </c>
      <c r="G289" s="32"/>
      <c r="H289" s="32"/>
      <c r="I289" s="32"/>
      <c r="J289" s="32"/>
      <c r="K289" s="32"/>
      <c r="L289" s="35"/>
      <c r="M289" s="187"/>
      <c r="N289" s="188"/>
      <c r="O289" s="67"/>
      <c r="P289" s="67"/>
      <c r="Q289" s="67"/>
      <c r="R289" s="67"/>
      <c r="S289" s="67"/>
      <c r="T289" s="68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T289" s="16" t="s">
        <v>143</v>
      </c>
      <c r="AU289" s="16" t="s">
        <v>85</v>
      </c>
    </row>
    <row r="290" spans="1:65" s="13" customFormat="1" ht="11.25">
      <c r="B290" s="201"/>
      <c r="C290" s="202"/>
      <c r="D290" s="185" t="s">
        <v>192</v>
      </c>
      <c r="E290" s="203" t="s">
        <v>1</v>
      </c>
      <c r="F290" s="204" t="s">
        <v>83</v>
      </c>
      <c r="G290" s="202"/>
      <c r="H290" s="205">
        <v>1</v>
      </c>
      <c r="I290" s="202"/>
      <c r="J290" s="202"/>
      <c r="K290" s="202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192</v>
      </c>
      <c r="AU290" s="210" t="s">
        <v>85</v>
      </c>
      <c r="AV290" s="13" t="s">
        <v>85</v>
      </c>
      <c r="AW290" s="13" t="s">
        <v>32</v>
      </c>
      <c r="AX290" s="13" t="s">
        <v>83</v>
      </c>
      <c r="AY290" s="210" t="s">
        <v>135</v>
      </c>
    </row>
    <row r="291" spans="1:65" s="2" customFormat="1" ht="33" customHeight="1">
      <c r="A291" s="30"/>
      <c r="B291" s="31"/>
      <c r="C291" s="173" t="s">
        <v>673</v>
      </c>
      <c r="D291" s="173" t="s">
        <v>136</v>
      </c>
      <c r="E291" s="174" t="s">
        <v>388</v>
      </c>
      <c r="F291" s="175" t="s">
        <v>389</v>
      </c>
      <c r="G291" s="176" t="s">
        <v>198</v>
      </c>
      <c r="H291" s="177">
        <v>5</v>
      </c>
      <c r="I291" s="178">
        <v>237.26</v>
      </c>
      <c r="J291" s="178">
        <f>ROUND(I291*H291,2)</f>
        <v>1186.3</v>
      </c>
      <c r="K291" s="175" t="s">
        <v>140</v>
      </c>
      <c r="L291" s="35"/>
      <c r="M291" s="179" t="s">
        <v>1</v>
      </c>
      <c r="N291" s="180" t="s">
        <v>40</v>
      </c>
      <c r="O291" s="181">
        <v>0.23899999999999999</v>
      </c>
      <c r="P291" s="181">
        <f>O291*H291</f>
        <v>1.1949999999999998</v>
      </c>
      <c r="Q291" s="181">
        <v>0.12949959999999999</v>
      </c>
      <c r="R291" s="181">
        <f>Q291*H291</f>
        <v>0.64749799999999991</v>
      </c>
      <c r="S291" s="181">
        <v>0</v>
      </c>
      <c r="T291" s="182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83" t="s">
        <v>151</v>
      </c>
      <c r="AT291" s="183" t="s">
        <v>136</v>
      </c>
      <c r="AU291" s="183" t="s">
        <v>85</v>
      </c>
      <c r="AY291" s="16" t="s">
        <v>135</v>
      </c>
      <c r="BE291" s="184">
        <f>IF(N291="základní",J291,0)</f>
        <v>1186.3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6" t="s">
        <v>83</v>
      </c>
      <c r="BK291" s="184">
        <f>ROUND(I291*H291,2)</f>
        <v>1186.3</v>
      </c>
      <c r="BL291" s="16" t="s">
        <v>151</v>
      </c>
      <c r="BM291" s="183" t="s">
        <v>1112</v>
      </c>
    </row>
    <row r="292" spans="1:65" s="2" customFormat="1" ht="29.25">
      <c r="A292" s="30"/>
      <c r="B292" s="31"/>
      <c r="C292" s="32"/>
      <c r="D292" s="185" t="s">
        <v>143</v>
      </c>
      <c r="E292" s="32"/>
      <c r="F292" s="186" t="s">
        <v>391</v>
      </c>
      <c r="G292" s="32"/>
      <c r="H292" s="32"/>
      <c r="I292" s="32"/>
      <c r="J292" s="32"/>
      <c r="K292" s="32"/>
      <c r="L292" s="35"/>
      <c r="M292" s="187"/>
      <c r="N292" s="188"/>
      <c r="O292" s="67"/>
      <c r="P292" s="67"/>
      <c r="Q292" s="67"/>
      <c r="R292" s="67"/>
      <c r="S292" s="67"/>
      <c r="T292" s="68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T292" s="16" t="s">
        <v>143</v>
      </c>
      <c r="AU292" s="16" t="s">
        <v>85</v>
      </c>
    </row>
    <row r="293" spans="1:65" s="13" customFormat="1" ht="11.25">
      <c r="B293" s="201"/>
      <c r="C293" s="202"/>
      <c r="D293" s="185" t="s">
        <v>192</v>
      </c>
      <c r="E293" s="203" t="s">
        <v>1</v>
      </c>
      <c r="F293" s="204" t="s">
        <v>134</v>
      </c>
      <c r="G293" s="202"/>
      <c r="H293" s="205">
        <v>5</v>
      </c>
      <c r="I293" s="202"/>
      <c r="J293" s="202"/>
      <c r="K293" s="202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192</v>
      </c>
      <c r="AU293" s="210" t="s">
        <v>85</v>
      </c>
      <c r="AV293" s="13" t="s">
        <v>85</v>
      </c>
      <c r="AW293" s="13" t="s">
        <v>32</v>
      </c>
      <c r="AX293" s="13" t="s">
        <v>83</v>
      </c>
      <c r="AY293" s="210" t="s">
        <v>135</v>
      </c>
    </row>
    <row r="294" spans="1:65" s="2" customFormat="1" ht="16.5" customHeight="1">
      <c r="A294" s="30"/>
      <c r="B294" s="31"/>
      <c r="C294" s="221" t="s">
        <v>678</v>
      </c>
      <c r="D294" s="221" t="s">
        <v>295</v>
      </c>
      <c r="E294" s="222" t="s">
        <v>1113</v>
      </c>
      <c r="F294" s="223" t="s">
        <v>1114</v>
      </c>
      <c r="G294" s="224" t="s">
        <v>198</v>
      </c>
      <c r="H294" s="225">
        <v>5</v>
      </c>
      <c r="I294" s="226">
        <v>138</v>
      </c>
      <c r="J294" s="226">
        <f>ROUND(I294*H294,2)</f>
        <v>690</v>
      </c>
      <c r="K294" s="223" t="s">
        <v>140</v>
      </c>
      <c r="L294" s="227"/>
      <c r="M294" s="228" t="s">
        <v>1</v>
      </c>
      <c r="N294" s="229" t="s">
        <v>40</v>
      </c>
      <c r="O294" s="181">
        <v>0</v>
      </c>
      <c r="P294" s="181">
        <f>O294*H294</f>
        <v>0</v>
      </c>
      <c r="Q294" s="181">
        <v>4.4999999999999998E-2</v>
      </c>
      <c r="R294" s="181">
        <f>Q294*H294</f>
        <v>0.22499999999999998</v>
      </c>
      <c r="S294" s="181">
        <v>0</v>
      </c>
      <c r="T294" s="182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83" t="s">
        <v>166</v>
      </c>
      <c r="AT294" s="183" t="s">
        <v>295</v>
      </c>
      <c r="AU294" s="183" t="s">
        <v>85</v>
      </c>
      <c r="AY294" s="16" t="s">
        <v>135</v>
      </c>
      <c r="BE294" s="184">
        <f>IF(N294="základní",J294,0)</f>
        <v>690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6" t="s">
        <v>83</v>
      </c>
      <c r="BK294" s="184">
        <f>ROUND(I294*H294,2)</f>
        <v>690</v>
      </c>
      <c r="BL294" s="16" t="s">
        <v>151</v>
      </c>
      <c r="BM294" s="183" t="s">
        <v>1115</v>
      </c>
    </row>
    <row r="295" spans="1:65" s="2" customFormat="1" ht="11.25">
      <c r="A295" s="30"/>
      <c r="B295" s="31"/>
      <c r="C295" s="32"/>
      <c r="D295" s="185" t="s">
        <v>143</v>
      </c>
      <c r="E295" s="32"/>
      <c r="F295" s="186" t="s">
        <v>1114</v>
      </c>
      <c r="G295" s="32"/>
      <c r="H295" s="32"/>
      <c r="I295" s="32"/>
      <c r="J295" s="32"/>
      <c r="K295" s="32"/>
      <c r="L295" s="35"/>
      <c r="M295" s="187"/>
      <c r="N295" s="188"/>
      <c r="O295" s="67"/>
      <c r="P295" s="67"/>
      <c r="Q295" s="67"/>
      <c r="R295" s="67"/>
      <c r="S295" s="67"/>
      <c r="T295" s="68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T295" s="16" t="s">
        <v>143</v>
      </c>
      <c r="AU295" s="16" t="s">
        <v>85</v>
      </c>
    </row>
    <row r="296" spans="1:65" s="13" customFormat="1" ht="11.25">
      <c r="B296" s="201"/>
      <c r="C296" s="202"/>
      <c r="D296" s="185" t="s">
        <v>192</v>
      </c>
      <c r="E296" s="203" t="s">
        <v>1</v>
      </c>
      <c r="F296" s="204" t="s">
        <v>134</v>
      </c>
      <c r="G296" s="202"/>
      <c r="H296" s="205">
        <v>5</v>
      </c>
      <c r="I296" s="202"/>
      <c r="J296" s="202"/>
      <c r="K296" s="202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192</v>
      </c>
      <c r="AU296" s="210" t="s">
        <v>85</v>
      </c>
      <c r="AV296" s="13" t="s">
        <v>85</v>
      </c>
      <c r="AW296" s="13" t="s">
        <v>32</v>
      </c>
      <c r="AX296" s="13" t="s">
        <v>83</v>
      </c>
      <c r="AY296" s="210" t="s">
        <v>135</v>
      </c>
    </row>
    <row r="297" spans="1:65" s="11" customFormat="1" ht="22.9" customHeight="1">
      <c r="B297" s="160"/>
      <c r="C297" s="161"/>
      <c r="D297" s="162" t="s">
        <v>74</v>
      </c>
      <c r="E297" s="199" t="s">
        <v>416</v>
      </c>
      <c r="F297" s="199" t="s">
        <v>417</v>
      </c>
      <c r="G297" s="161"/>
      <c r="H297" s="161"/>
      <c r="I297" s="161"/>
      <c r="J297" s="200">
        <f>BK297</f>
        <v>11523.76</v>
      </c>
      <c r="K297" s="161"/>
      <c r="L297" s="165"/>
      <c r="M297" s="166"/>
      <c r="N297" s="167"/>
      <c r="O297" s="167"/>
      <c r="P297" s="168">
        <f>SUM(P298:P308)</f>
        <v>8.8630160000000018</v>
      </c>
      <c r="Q297" s="167"/>
      <c r="R297" s="168">
        <f>SUM(R298:R308)</f>
        <v>0</v>
      </c>
      <c r="S297" s="167"/>
      <c r="T297" s="169">
        <f>SUM(T298:T308)</f>
        <v>0</v>
      </c>
      <c r="AR297" s="170" t="s">
        <v>83</v>
      </c>
      <c r="AT297" s="171" t="s">
        <v>74</v>
      </c>
      <c r="AU297" s="171" t="s">
        <v>83</v>
      </c>
      <c r="AY297" s="170" t="s">
        <v>135</v>
      </c>
      <c r="BK297" s="172">
        <f>SUM(BK298:BK308)</f>
        <v>11523.76</v>
      </c>
    </row>
    <row r="298" spans="1:65" s="2" customFormat="1" ht="33" customHeight="1">
      <c r="A298" s="30"/>
      <c r="B298" s="31"/>
      <c r="C298" s="173" t="s">
        <v>683</v>
      </c>
      <c r="D298" s="173" t="s">
        <v>136</v>
      </c>
      <c r="E298" s="174" t="s">
        <v>419</v>
      </c>
      <c r="F298" s="175" t="s">
        <v>420</v>
      </c>
      <c r="G298" s="176" t="s">
        <v>421</v>
      </c>
      <c r="H298" s="177">
        <v>18.388000000000002</v>
      </c>
      <c r="I298" s="178">
        <v>110.96</v>
      </c>
      <c r="J298" s="178">
        <f>ROUND(I298*H298,2)</f>
        <v>2040.33</v>
      </c>
      <c r="K298" s="175" t="s">
        <v>140</v>
      </c>
      <c r="L298" s="35"/>
      <c r="M298" s="179" t="s">
        <v>1</v>
      </c>
      <c r="N298" s="180" t="s">
        <v>40</v>
      </c>
      <c r="O298" s="181">
        <v>0.08</v>
      </c>
      <c r="P298" s="181">
        <f>O298*H298</f>
        <v>1.4710400000000001</v>
      </c>
      <c r="Q298" s="181">
        <v>0</v>
      </c>
      <c r="R298" s="181">
        <f>Q298*H298</f>
        <v>0</v>
      </c>
      <c r="S298" s="181">
        <v>0</v>
      </c>
      <c r="T298" s="182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83" t="s">
        <v>151</v>
      </c>
      <c r="AT298" s="183" t="s">
        <v>136</v>
      </c>
      <c r="AU298" s="183" t="s">
        <v>85</v>
      </c>
      <c r="AY298" s="16" t="s">
        <v>135</v>
      </c>
      <c r="BE298" s="184">
        <f>IF(N298="základní",J298,0)</f>
        <v>2040.33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83</v>
      </c>
      <c r="BK298" s="184">
        <f>ROUND(I298*H298,2)</f>
        <v>2040.33</v>
      </c>
      <c r="BL298" s="16" t="s">
        <v>151</v>
      </c>
      <c r="BM298" s="183" t="s">
        <v>1116</v>
      </c>
    </row>
    <row r="299" spans="1:65" s="2" customFormat="1" ht="19.5">
      <c r="A299" s="30"/>
      <c r="B299" s="31"/>
      <c r="C299" s="32"/>
      <c r="D299" s="185" t="s">
        <v>143</v>
      </c>
      <c r="E299" s="32"/>
      <c r="F299" s="186" t="s">
        <v>423</v>
      </c>
      <c r="G299" s="32"/>
      <c r="H299" s="32"/>
      <c r="I299" s="32"/>
      <c r="J299" s="32"/>
      <c r="K299" s="32"/>
      <c r="L299" s="35"/>
      <c r="M299" s="187"/>
      <c r="N299" s="188"/>
      <c r="O299" s="67"/>
      <c r="P299" s="67"/>
      <c r="Q299" s="67"/>
      <c r="R299" s="67"/>
      <c r="S299" s="67"/>
      <c r="T299" s="68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T299" s="16" t="s">
        <v>143</v>
      </c>
      <c r="AU299" s="16" t="s">
        <v>85</v>
      </c>
    </row>
    <row r="300" spans="1:65" s="2" customFormat="1" ht="21.75" customHeight="1">
      <c r="A300" s="30"/>
      <c r="B300" s="31"/>
      <c r="C300" s="173" t="s">
        <v>688</v>
      </c>
      <c r="D300" s="173" t="s">
        <v>136</v>
      </c>
      <c r="E300" s="174" t="s">
        <v>425</v>
      </c>
      <c r="F300" s="175" t="s">
        <v>426</v>
      </c>
      <c r="G300" s="176" t="s">
        <v>421</v>
      </c>
      <c r="H300" s="177">
        <v>349.37200000000001</v>
      </c>
      <c r="I300" s="178">
        <v>12.74</v>
      </c>
      <c r="J300" s="178">
        <f>ROUND(I300*H300,2)</f>
        <v>4451</v>
      </c>
      <c r="K300" s="175" t="s">
        <v>140</v>
      </c>
      <c r="L300" s="35"/>
      <c r="M300" s="179" t="s">
        <v>1</v>
      </c>
      <c r="N300" s="180" t="s">
        <v>40</v>
      </c>
      <c r="O300" s="181">
        <v>1.4E-2</v>
      </c>
      <c r="P300" s="181">
        <f>O300*H300</f>
        <v>4.8912080000000007</v>
      </c>
      <c r="Q300" s="181">
        <v>0</v>
      </c>
      <c r="R300" s="181">
        <f>Q300*H300</f>
        <v>0</v>
      </c>
      <c r="S300" s="181">
        <v>0</v>
      </c>
      <c r="T300" s="182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83" t="s">
        <v>151</v>
      </c>
      <c r="AT300" s="183" t="s">
        <v>136</v>
      </c>
      <c r="AU300" s="183" t="s">
        <v>85</v>
      </c>
      <c r="AY300" s="16" t="s">
        <v>135</v>
      </c>
      <c r="BE300" s="184">
        <f>IF(N300="základní",J300,0)</f>
        <v>4451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6" t="s">
        <v>83</v>
      </c>
      <c r="BK300" s="184">
        <f>ROUND(I300*H300,2)</f>
        <v>4451</v>
      </c>
      <c r="BL300" s="16" t="s">
        <v>151</v>
      </c>
      <c r="BM300" s="183" t="s">
        <v>1117</v>
      </c>
    </row>
    <row r="301" spans="1:65" s="2" customFormat="1" ht="29.25">
      <c r="A301" s="30"/>
      <c r="B301" s="31"/>
      <c r="C301" s="32"/>
      <c r="D301" s="185" t="s">
        <v>143</v>
      </c>
      <c r="E301" s="32"/>
      <c r="F301" s="186" t="s">
        <v>428</v>
      </c>
      <c r="G301" s="32"/>
      <c r="H301" s="32"/>
      <c r="I301" s="32"/>
      <c r="J301" s="32"/>
      <c r="K301" s="32"/>
      <c r="L301" s="35"/>
      <c r="M301" s="187"/>
      <c r="N301" s="188"/>
      <c r="O301" s="67"/>
      <c r="P301" s="67"/>
      <c r="Q301" s="67"/>
      <c r="R301" s="67"/>
      <c r="S301" s="67"/>
      <c r="T301" s="68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T301" s="16" t="s">
        <v>143</v>
      </c>
      <c r="AU301" s="16" t="s">
        <v>85</v>
      </c>
    </row>
    <row r="302" spans="1:65" s="13" customFormat="1" ht="11.25">
      <c r="B302" s="201"/>
      <c r="C302" s="202"/>
      <c r="D302" s="185" t="s">
        <v>192</v>
      </c>
      <c r="E302" s="203" t="s">
        <v>1</v>
      </c>
      <c r="F302" s="204" t="s">
        <v>1118</v>
      </c>
      <c r="G302" s="202"/>
      <c r="H302" s="205">
        <v>349.37200000000001</v>
      </c>
      <c r="I302" s="202"/>
      <c r="J302" s="202"/>
      <c r="K302" s="202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192</v>
      </c>
      <c r="AU302" s="210" t="s">
        <v>85</v>
      </c>
      <c r="AV302" s="13" t="s">
        <v>85</v>
      </c>
      <c r="AW302" s="13" t="s">
        <v>32</v>
      </c>
      <c r="AX302" s="13" t="s">
        <v>83</v>
      </c>
      <c r="AY302" s="210" t="s">
        <v>135</v>
      </c>
    </row>
    <row r="303" spans="1:65" s="2" customFormat="1" ht="16.5" customHeight="1">
      <c r="A303" s="30"/>
      <c r="B303" s="31"/>
      <c r="C303" s="173" t="s">
        <v>694</v>
      </c>
      <c r="D303" s="173" t="s">
        <v>136</v>
      </c>
      <c r="E303" s="174" t="s">
        <v>431</v>
      </c>
      <c r="F303" s="175" t="s">
        <v>432</v>
      </c>
      <c r="G303" s="176" t="s">
        <v>421</v>
      </c>
      <c r="H303" s="177">
        <v>18.388000000000002</v>
      </c>
      <c r="I303" s="178">
        <v>113.68</v>
      </c>
      <c r="J303" s="178">
        <f>ROUND(I303*H303,2)</f>
        <v>2090.35</v>
      </c>
      <c r="K303" s="175" t="s">
        <v>140</v>
      </c>
      <c r="L303" s="35"/>
      <c r="M303" s="179" t="s">
        <v>1</v>
      </c>
      <c r="N303" s="180" t="s">
        <v>40</v>
      </c>
      <c r="O303" s="181">
        <v>0.13600000000000001</v>
      </c>
      <c r="P303" s="181">
        <f>O303*H303</f>
        <v>2.5007680000000003</v>
      </c>
      <c r="Q303" s="181">
        <v>0</v>
      </c>
      <c r="R303" s="181">
        <f>Q303*H303</f>
        <v>0</v>
      </c>
      <c r="S303" s="181">
        <v>0</v>
      </c>
      <c r="T303" s="182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83" t="s">
        <v>151</v>
      </c>
      <c r="AT303" s="183" t="s">
        <v>136</v>
      </c>
      <c r="AU303" s="183" t="s">
        <v>85</v>
      </c>
      <c r="AY303" s="16" t="s">
        <v>135</v>
      </c>
      <c r="BE303" s="184">
        <f>IF(N303="základní",J303,0)</f>
        <v>2090.35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6" t="s">
        <v>83</v>
      </c>
      <c r="BK303" s="184">
        <f>ROUND(I303*H303,2)</f>
        <v>2090.35</v>
      </c>
      <c r="BL303" s="16" t="s">
        <v>151</v>
      </c>
      <c r="BM303" s="183" t="s">
        <v>1119</v>
      </c>
    </row>
    <row r="304" spans="1:65" s="2" customFormat="1" ht="19.5">
      <c r="A304" s="30"/>
      <c r="B304" s="31"/>
      <c r="C304" s="32"/>
      <c r="D304" s="185" t="s">
        <v>143</v>
      </c>
      <c r="E304" s="32"/>
      <c r="F304" s="186" t="s">
        <v>434</v>
      </c>
      <c r="G304" s="32"/>
      <c r="H304" s="32"/>
      <c r="I304" s="32"/>
      <c r="J304" s="32"/>
      <c r="K304" s="32"/>
      <c r="L304" s="35"/>
      <c r="M304" s="187"/>
      <c r="N304" s="188"/>
      <c r="O304" s="67"/>
      <c r="P304" s="67"/>
      <c r="Q304" s="67"/>
      <c r="R304" s="67"/>
      <c r="S304" s="67"/>
      <c r="T304" s="68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T304" s="16" t="s">
        <v>143</v>
      </c>
      <c r="AU304" s="16" t="s">
        <v>85</v>
      </c>
    </row>
    <row r="305" spans="1:65" s="13" customFormat="1" ht="11.25">
      <c r="B305" s="201"/>
      <c r="C305" s="202"/>
      <c r="D305" s="185" t="s">
        <v>192</v>
      </c>
      <c r="E305" s="203" t="s">
        <v>1</v>
      </c>
      <c r="F305" s="204" t="s">
        <v>1120</v>
      </c>
      <c r="G305" s="202"/>
      <c r="H305" s="205">
        <v>18.388000000000002</v>
      </c>
      <c r="I305" s="202"/>
      <c r="J305" s="202"/>
      <c r="K305" s="202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192</v>
      </c>
      <c r="AU305" s="210" t="s">
        <v>85</v>
      </c>
      <c r="AV305" s="13" t="s">
        <v>85</v>
      </c>
      <c r="AW305" s="13" t="s">
        <v>32</v>
      </c>
      <c r="AX305" s="13" t="s">
        <v>83</v>
      </c>
      <c r="AY305" s="210" t="s">
        <v>135</v>
      </c>
    </row>
    <row r="306" spans="1:65" s="2" customFormat="1" ht="33" customHeight="1">
      <c r="A306" s="30"/>
      <c r="B306" s="31"/>
      <c r="C306" s="173" t="s">
        <v>699</v>
      </c>
      <c r="D306" s="173" t="s">
        <v>136</v>
      </c>
      <c r="E306" s="174" t="s">
        <v>436</v>
      </c>
      <c r="F306" s="175" t="s">
        <v>437</v>
      </c>
      <c r="G306" s="176" t="s">
        <v>421</v>
      </c>
      <c r="H306" s="177">
        <v>18.388000000000002</v>
      </c>
      <c r="I306" s="178">
        <v>160</v>
      </c>
      <c r="J306" s="178">
        <f>ROUND(I306*H306,2)</f>
        <v>2942.08</v>
      </c>
      <c r="K306" s="175" t="s">
        <v>225</v>
      </c>
      <c r="L306" s="35"/>
      <c r="M306" s="179" t="s">
        <v>1</v>
      </c>
      <c r="N306" s="180" t="s">
        <v>40</v>
      </c>
      <c r="O306" s="181">
        <v>0</v>
      </c>
      <c r="P306" s="181">
        <f>O306*H306</f>
        <v>0</v>
      </c>
      <c r="Q306" s="181">
        <v>0</v>
      </c>
      <c r="R306" s="181">
        <f>Q306*H306</f>
        <v>0</v>
      </c>
      <c r="S306" s="181">
        <v>0</v>
      </c>
      <c r="T306" s="182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83" t="s">
        <v>151</v>
      </c>
      <c r="AT306" s="183" t="s">
        <v>136</v>
      </c>
      <c r="AU306" s="183" t="s">
        <v>85</v>
      </c>
      <c r="AY306" s="16" t="s">
        <v>135</v>
      </c>
      <c r="BE306" s="184">
        <f>IF(N306="základní",J306,0)</f>
        <v>2942.08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6" t="s">
        <v>83</v>
      </c>
      <c r="BK306" s="184">
        <f>ROUND(I306*H306,2)</f>
        <v>2942.08</v>
      </c>
      <c r="BL306" s="16" t="s">
        <v>151</v>
      </c>
      <c r="BM306" s="183" t="s">
        <v>1121</v>
      </c>
    </row>
    <row r="307" spans="1:65" s="2" customFormat="1" ht="19.5">
      <c r="A307" s="30"/>
      <c r="B307" s="31"/>
      <c r="C307" s="32"/>
      <c r="D307" s="185" t="s">
        <v>143</v>
      </c>
      <c r="E307" s="32"/>
      <c r="F307" s="186" t="s">
        <v>439</v>
      </c>
      <c r="G307" s="32"/>
      <c r="H307" s="32"/>
      <c r="I307" s="32"/>
      <c r="J307" s="32"/>
      <c r="K307" s="32"/>
      <c r="L307" s="35"/>
      <c r="M307" s="187"/>
      <c r="N307" s="188"/>
      <c r="O307" s="67"/>
      <c r="P307" s="67"/>
      <c r="Q307" s="67"/>
      <c r="R307" s="67"/>
      <c r="S307" s="67"/>
      <c r="T307" s="68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T307" s="16" t="s">
        <v>143</v>
      </c>
      <c r="AU307" s="16" t="s">
        <v>85</v>
      </c>
    </row>
    <row r="308" spans="1:65" s="13" customFormat="1" ht="11.25">
      <c r="B308" s="201"/>
      <c r="C308" s="202"/>
      <c r="D308" s="185" t="s">
        <v>192</v>
      </c>
      <c r="E308" s="203" t="s">
        <v>1</v>
      </c>
      <c r="F308" s="204" t="s">
        <v>1120</v>
      </c>
      <c r="G308" s="202"/>
      <c r="H308" s="205">
        <v>18.388000000000002</v>
      </c>
      <c r="I308" s="202"/>
      <c r="J308" s="202"/>
      <c r="K308" s="202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192</v>
      </c>
      <c r="AU308" s="210" t="s">
        <v>85</v>
      </c>
      <c r="AV308" s="13" t="s">
        <v>85</v>
      </c>
      <c r="AW308" s="13" t="s">
        <v>32</v>
      </c>
      <c r="AX308" s="13" t="s">
        <v>83</v>
      </c>
      <c r="AY308" s="210" t="s">
        <v>135</v>
      </c>
    </row>
    <row r="309" spans="1:65" s="11" customFormat="1" ht="22.9" customHeight="1">
      <c r="B309" s="160"/>
      <c r="C309" s="161"/>
      <c r="D309" s="162" t="s">
        <v>74</v>
      </c>
      <c r="E309" s="199" t="s">
        <v>447</v>
      </c>
      <c r="F309" s="199" t="s">
        <v>448</v>
      </c>
      <c r="G309" s="161"/>
      <c r="H309" s="161"/>
      <c r="I309" s="161"/>
      <c r="J309" s="200">
        <f>BK309</f>
        <v>8781.6200000000008</v>
      </c>
      <c r="K309" s="161"/>
      <c r="L309" s="165"/>
      <c r="M309" s="166"/>
      <c r="N309" s="167"/>
      <c r="O309" s="167"/>
      <c r="P309" s="168">
        <f>SUM(P310:P311)</f>
        <v>19.662869999999998</v>
      </c>
      <c r="Q309" s="167"/>
      <c r="R309" s="168">
        <f>SUM(R310:R311)</f>
        <v>0</v>
      </c>
      <c r="S309" s="167"/>
      <c r="T309" s="169">
        <f>SUM(T310:T311)</f>
        <v>0</v>
      </c>
      <c r="AR309" s="170" t="s">
        <v>83</v>
      </c>
      <c r="AT309" s="171" t="s">
        <v>74</v>
      </c>
      <c r="AU309" s="171" t="s">
        <v>83</v>
      </c>
      <c r="AY309" s="170" t="s">
        <v>135</v>
      </c>
      <c r="BK309" s="172">
        <f>SUM(BK310:BK311)</f>
        <v>8781.6200000000008</v>
      </c>
    </row>
    <row r="310" spans="1:65" s="2" customFormat="1" ht="24.2" customHeight="1">
      <c r="A310" s="30"/>
      <c r="B310" s="31"/>
      <c r="C310" s="173" t="s">
        <v>705</v>
      </c>
      <c r="D310" s="173" t="s">
        <v>136</v>
      </c>
      <c r="E310" s="174" t="s">
        <v>1122</v>
      </c>
      <c r="F310" s="175" t="s">
        <v>1123</v>
      </c>
      <c r="G310" s="176" t="s">
        <v>421</v>
      </c>
      <c r="H310" s="177">
        <v>28.13</v>
      </c>
      <c r="I310" s="178">
        <v>312.18</v>
      </c>
      <c r="J310" s="178">
        <f>ROUND(I310*H310,2)</f>
        <v>8781.6200000000008</v>
      </c>
      <c r="K310" s="175" t="s">
        <v>140</v>
      </c>
      <c r="L310" s="35"/>
      <c r="M310" s="179" t="s">
        <v>1</v>
      </c>
      <c r="N310" s="180" t="s">
        <v>40</v>
      </c>
      <c r="O310" s="181">
        <v>0.69899999999999995</v>
      </c>
      <c r="P310" s="181">
        <f>O310*H310</f>
        <v>19.662869999999998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83" t="s">
        <v>151</v>
      </c>
      <c r="AT310" s="183" t="s">
        <v>136</v>
      </c>
      <c r="AU310" s="183" t="s">
        <v>85</v>
      </c>
      <c r="AY310" s="16" t="s">
        <v>135</v>
      </c>
      <c r="BE310" s="184">
        <f>IF(N310="základní",J310,0)</f>
        <v>8781.6200000000008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6" t="s">
        <v>83</v>
      </c>
      <c r="BK310" s="184">
        <f>ROUND(I310*H310,2)</f>
        <v>8781.6200000000008</v>
      </c>
      <c r="BL310" s="16" t="s">
        <v>151</v>
      </c>
      <c r="BM310" s="183" t="s">
        <v>1124</v>
      </c>
    </row>
    <row r="311" spans="1:65" s="2" customFormat="1" ht="29.25">
      <c r="A311" s="30"/>
      <c r="B311" s="31"/>
      <c r="C311" s="32"/>
      <c r="D311" s="185" t="s">
        <v>143</v>
      </c>
      <c r="E311" s="32"/>
      <c r="F311" s="186" t="s">
        <v>1125</v>
      </c>
      <c r="G311" s="32"/>
      <c r="H311" s="32"/>
      <c r="I311" s="32"/>
      <c r="J311" s="32"/>
      <c r="K311" s="32"/>
      <c r="L311" s="35"/>
      <c r="M311" s="189"/>
      <c r="N311" s="190"/>
      <c r="O311" s="191"/>
      <c r="P311" s="191"/>
      <c r="Q311" s="191"/>
      <c r="R311" s="191"/>
      <c r="S311" s="191"/>
      <c r="T311" s="192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T311" s="16" t="s">
        <v>143</v>
      </c>
      <c r="AU311" s="16" t="s">
        <v>85</v>
      </c>
    </row>
    <row r="312" spans="1:65" s="2" customFormat="1" ht="6.95" customHeight="1">
      <c r="A312" s="30"/>
      <c r="B312" s="50"/>
      <c r="C312" s="51"/>
      <c r="D312" s="51"/>
      <c r="E312" s="51"/>
      <c r="F312" s="51"/>
      <c r="G312" s="51"/>
      <c r="H312" s="51"/>
      <c r="I312" s="51"/>
      <c r="J312" s="51"/>
      <c r="K312" s="51"/>
      <c r="L312" s="35"/>
      <c r="M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</sheetData>
  <sheetProtection algorithmName="SHA-512" hashValue="t1TwT1EQJKzLslDJxpmuP4cDRlBM2iI+xhzm8rqAlhfMvvyW5PZtI6JHGyESVSkZYvvNLVE7kJYyTzJNZxuGzg==" saltValue="TnOIHq0ChODziKP9uGO1onsaQXn4Mnoj9Hi8yQ0E8JZ/owlAbvrfWwxWCti7gu3saxwj/CQjMBBV4t97bJc/KA==" spinCount="100000" sheet="1" objects="1" scenarios="1" formatColumns="0" formatRows="0" autoFilter="0"/>
  <autoFilter ref="C124:K31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20</vt:i4>
      </vt:variant>
    </vt:vector>
  </HeadingPairs>
  <TitlesOfParts>
    <vt:vector size="30" baseType="lpstr">
      <vt:lpstr>Rekapitulace stavby</vt:lpstr>
      <vt:lpstr>SO 000 - VRN</vt:lpstr>
      <vt:lpstr>SO101 - Komunikace</vt:lpstr>
      <vt:lpstr>SO301 - Vodovodní řad V1 ...</vt:lpstr>
      <vt:lpstr>SO302 - Vodovodní řad V1 ...</vt:lpstr>
      <vt:lpstr>SO303 - Vodovodní řad V2</vt:lpstr>
      <vt:lpstr>SO304 - Vodovodní přípojk...</vt:lpstr>
      <vt:lpstr>SO305 - Vodovodní přípojk...</vt:lpstr>
      <vt:lpstr>SO306 - Spojná kanalizačn...</vt:lpstr>
      <vt:lpstr>SO307 - Oprava kanalizačn...</vt:lpstr>
      <vt:lpstr>'Rekapitulace stavby'!Názvy_tisku</vt:lpstr>
      <vt:lpstr>'SO 000 - VRN'!Názvy_tisku</vt:lpstr>
      <vt:lpstr>'SO101 - Komunikace'!Názvy_tisku</vt:lpstr>
      <vt:lpstr>'SO301 - Vodovodní řad V1 ...'!Názvy_tisku</vt:lpstr>
      <vt:lpstr>'SO302 - Vodovodní řad V1 ...'!Názvy_tisku</vt:lpstr>
      <vt:lpstr>'SO303 - Vodovodní řad V2'!Názvy_tisku</vt:lpstr>
      <vt:lpstr>'SO304 - Vodovodní přípojk...'!Názvy_tisku</vt:lpstr>
      <vt:lpstr>'SO305 - Vodovodní přípojk...'!Názvy_tisku</vt:lpstr>
      <vt:lpstr>'SO306 - Spojná kanalizačn...'!Názvy_tisku</vt:lpstr>
      <vt:lpstr>'SO307 - Oprava kanalizačn...'!Názvy_tisku</vt:lpstr>
      <vt:lpstr>'Rekapitulace stavby'!Oblast_tisku</vt:lpstr>
      <vt:lpstr>'SO 000 - VRN'!Oblast_tisku</vt:lpstr>
      <vt:lpstr>'SO101 - Komunikace'!Oblast_tisku</vt:lpstr>
      <vt:lpstr>'SO301 - Vodovodní řad V1 ...'!Oblast_tisku</vt:lpstr>
      <vt:lpstr>'SO302 - Vodovodní řad V1 ...'!Oblast_tisku</vt:lpstr>
      <vt:lpstr>'SO303 - Vodovodní řad V2'!Oblast_tisku</vt:lpstr>
      <vt:lpstr>'SO304 - Vodovodní přípojk...'!Oblast_tisku</vt:lpstr>
      <vt:lpstr>'SO305 - Vodovodní přípojk...'!Oblast_tisku</vt:lpstr>
      <vt:lpstr>'SO306 - Spojná kanalizačn...'!Oblast_tisku</vt:lpstr>
      <vt:lpstr>'SO307 - Oprava kanalizačn...'!Oblast_tisku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Nemecek Nemecek</dc:creator>
  <cp:lastModifiedBy>Farkasova Lenka</cp:lastModifiedBy>
  <cp:lastPrinted>2021-11-19T05:46:17Z</cp:lastPrinted>
  <dcterms:created xsi:type="dcterms:W3CDTF">2021-11-19T05:39:25Z</dcterms:created>
  <dcterms:modified xsi:type="dcterms:W3CDTF">2021-11-19T05:46:55Z</dcterms:modified>
</cp:coreProperties>
</file>