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5780" activeTab="1"/>
  </bookViews>
  <sheets>
    <sheet name="Rekapitulace stavby" sheetId="1" r:id="rId1"/>
    <sheet name="Objekt2 - Zakazka" sheetId="2" r:id="rId2"/>
  </sheets>
  <definedNames>
    <definedName name="_xlnm._FilterDatabase" localSheetId="1" hidden="1">'Objekt2 - Zakazka'!$C$162:$K$491</definedName>
    <definedName name="_xlnm.Print_Titles" localSheetId="1">'Objekt2 - Zakazka'!$162:$162</definedName>
    <definedName name="_xlnm.Print_Titles" localSheetId="0">'Rekapitulace stavby'!$92:$92</definedName>
    <definedName name="_xlnm.Print_Area" localSheetId="1">'Objekt2 - Zakazka'!$C$4:$J$76,'Objekt2 - Zakazka'!$C$150:$K$491</definedName>
    <definedName name="_xlnm.Print_Area" localSheetId="0">'Rekapitulace stavby'!$D$4:$AO$76,'Rekapitulace stavby'!$C$82:$AQ$96</definedName>
  </definedNames>
  <calcPr calcId="145621"/>
</workbook>
</file>

<file path=xl/calcChain.xml><?xml version="1.0" encoding="utf-8"?>
<calcChain xmlns="http://schemas.openxmlformats.org/spreadsheetml/2006/main">
  <c r="J380" i="2" l="1"/>
  <c r="J278" i="2"/>
  <c r="J164" i="2"/>
  <c r="J37" i="2"/>
  <c r="J36" i="2"/>
  <c r="AY95" i="1"/>
  <c r="J35" i="2"/>
  <c r="AX95" i="1"/>
  <c r="BI491" i="2"/>
  <c r="BH491" i="2"/>
  <c r="BG491" i="2"/>
  <c r="BF491" i="2"/>
  <c r="T491" i="2"/>
  <c r="T490" i="2"/>
  <c r="R491" i="2"/>
  <c r="R490" i="2"/>
  <c r="P491" i="2"/>
  <c r="P490" i="2"/>
  <c r="BI489" i="2"/>
  <c r="BH489" i="2"/>
  <c r="BG489" i="2"/>
  <c r="BF489" i="2"/>
  <c r="T489" i="2"/>
  <c r="T488" i="2"/>
  <c r="R489" i="2"/>
  <c r="R488" i="2"/>
  <c r="P489" i="2"/>
  <c r="P488" i="2"/>
  <c r="BI487" i="2"/>
  <c r="BH487" i="2"/>
  <c r="BG487" i="2"/>
  <c r="BF487" i="2"/>
  <c r="T487" i="2"/>
  <c r="T486" i="2"/>
  <c r="R487" i="2"/>
  <c r="R486" i="2" s="1"/>
  <c r="P487" i="2"/>
  <c r="P486" i="2"/>
  <c r="BI485" i="2"/>
  <c r="BH485" i="2"/>
  <c r="BG485" i="2"/>
  <c r="BF485" i="2"/>
  <c r="T485" i="2"/>
  <c r="R485" i="2"/>
  <c r="P485" i="2"/>
  <c r="BI484" i="2"/>
  <c r="BH484" i="2"/>
  <c r="BG484" i="2"/>
  <c r="BF484" i="2"/>
  <c r="T484" i="2"/>
  <c r="R484" i="2"/>
  <c r="P484" i="2"/>
  <c r="BI483" i="2"/>
  <c r="BH483" i="2"/>
  <c r="BG483" i="2"/>
  <c r="BF483" i="2"/>
  <c r="T483" i="2"/>
  <c r="R483" i="2"/>
  <c r="P483" i="2"/>
  <c r="BI481" i="2"/>
  <c r="BH481" i="2"/>
  <c r="BG481" i="2"/>
  <c r="BF481" i="2"/>
  <c r="T481" i="2"/>
  <c r="R481" i="2"/>
  <c r="P481" i="2"/>
  <c r="BI480" i="2"/>
  <c r="BH480" i="2"/>
  <c r="BG480" i="2"/>
  <c r="BF480" i="2"/>
  <c r="T480" i="2"/>
  <c r="R480" i="2"/>
  <c r="P480" i="2"/>
  <c r="BI479" i="2"/>
  <c r="BH479" i="2"/>
  <c r="BG479" i="2"/>
  <c r="BF479" i="2"/>
  <c r="T479" i="2"/>
  <c r="R479" i="2"/>
  <c r="P479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4" i="2"/>
  <c r="BH474" i="2"/>
  <c r="BG474" i="2"/>
  <c r="BF474" i="2"/>
  <c r="T474" i="2"/>
  <c r="R474" i="2"/>
  <c r="P474" i="2"/>
  <c r="BI472" i="2"/>
  <c r="BH472" i="2"/>
  <c r="BG472" i="2"/>
  <c r="BF472" i="2"/>
  <c r="T472" i="2"/>
  <c r="R472" i="2"/>
  <c r="P472" i="2"/>
  <c r="BI471" i="2"/>
  <c r="BH471" i="2"/>
  <c r="BG471" i="2"/>
  <c r="BF471" i="2"/>
  <c r="T471" i="2"/>
  <c r="R471" i="2"/>
  <c r="P471" i="2"/>
  <c r="BI470" i="2"/>
  <c r="BH470" i="2"/>
  <c r="BG470" i="2"/>
  <c r="BF470" i="2"/>
  <c r="T470" i="2"/>
  <c r="R470" i="2"/>
  <c r="P470" i="2"/>
  <c r="BI469" i="2"/>
  <c r="BH469" i="2"/>
  <c r="BG469" i="2"/>
  <c r="BF469" i="2"/>
  <c r="T469" i="2"/>
  <c r="R469" i="2"/>
  <c r="P469" i="2"/>
  <c r="BI468" i="2"/>
  <c r="BH468" i="2"/>
  <c r="BG468" i="2"/>
  <c r="BF468" i="2"/>
  <c r="T468" i="2"/>
  <c r="R468" i="2"/>
  <c r="P468" i="2"/>
  <c r="BI467" i="2"/>
  <c r="BH467" i="2"/>
  <c r="BG467" i="2"/>
  <c r="BF467" i="2"/>
  <c r="T467" i="2"/>
  <c r="R467" i="2"/>
  <c r="P467" i="2"/>
  <c r="BI466" i="2"/>
  <c r="BH466" i="2"/>
  <c r="BG466" i="2"/>
  <c r="BF466" i="2"/>
  <c r="T466" i="2"/>
  <c r="R466" i="2"/>
  <c r="P466" i="2"/>
  <c r="BI465" i="2"/>
  <c r="BH465" i="2"/>
  <c r="BG465" i="2"/>
  <c r="BF465" i="2"/>
  <c r="T465" i="2"/>
  <c r="R465" i="2"/>
  <c r="P465" i="2"/>
  <c r="BI463" i="2"/>
  <c r="BH463" i="2"/>
  <c r="BG463" i="2"/>
  <c r="BF463" i="2"/>
  <c r="T463" i="2"/>
  <c r="R463" i="2"/>
  <c r="P463" i="2"/>
  <c r="BI462" i="2"/>
  <c r="BH462" i="2"/>
  <c r="BG462" i="2"/>
  <c r="BF462" i="2"/>
  <c r="T462" i="2"/>
  <c r="R462" i="2"/>
  <c r="P462" i="2"/>
  <c r="BI461" i="2"/>
  <c r="BH461" i="2"/>
  <c r="BG461" i="2"/>
  <c r="BF461" i="2"/>
  <c r="T461" i="2"/>
  <c r="R461" i="2"/>
  <c r="P461" i="2"/>
  <c r="BI460" i="2"/>
  <c r="BH460" i="2"/>
  <c r="BG460" i="2"/>
  <c r="BF460" i="2"/>
  <c r="T460" i="2"/>
  <c r="R460" i="2"/>
  <c r="P460" i="2"/>
  <c r="BI459" i="2"/>
  <c r="BH459" i="2"/>
  <c r="BG459" i="2"/>
  <c r="BF459" i="2"/>
  <c r="T459" i="2"/>
  <c r="R459" i="2"/>
  <c r="P459" i="2"/>
  <c r="BI458" i="2"/>
  <c r="BH458" i="2"/>
  <c r="BG458" i="2"/>
  <c r="BF458" i="2"/>
  <c r="T458" i="2"/>
  <c r="R458" i="2"/>
  <c r="P458" i="2"/>
  <c r="BI457" i="2"/>
  <c r="BH457" i="2"/>
  <c r="BG457" i="2"/>
  <c r="BF457" i="2"/>
  <c r="T457" i="2"/>
  <c r="R457" i="2"/>
  <c r="P457" i="2"/>
  <c r="BI456" i="2"/>
  <c r="BH456" i="2"/>
  <c r="BG456" i="2"/>
  <c r="BF456" i="2"/>
  <c r="T456" i="2"/>
  <c r="R456" i="2"/>
  <c r="P456" i="2"/>
  <c r="BI455" i="2"/>
  <c r="BH455" i="2"/>
  <c r="BG455" i="2"/>
  <c r="BF455" i="2"/>
  <c r="T455" i="2"/>
  <c r="R455" i="2"/>
  <c r="P455" i="2"/>
  <c r="BI454" i="2"/>
  <c r="BH454" i="2"/>
  <c r="BG454" i="2"/>
  <c r="BF454" i="2"/>
  <c r="T454" i="2"/>
  <c r="R454" i="2"/>
  <c r="P454" i="2"/>
  <c r="BI453" i="2"/>
  <c r="BH453" i="2"/>
  <c r="BG453" i="2"/>
  <c r="BF453" i="2"/>
  <c r="T453" i="2"/>
  <c r="R453" i="2"/>
  <c r="P453" i="2"/>
  <c r="BI452" i="2"/>
  <c r="BH452" i="2"/>
  <c r="BG452" i="2"/>
  <c r="BF452" i="2"/>
  <c r="T452" i="2"/>
  <c r="R452" i="2"/>
  <c r="P452" i="2"/>
  <c r="BI451" i="2"/>
  <c r="BH451" i="2"/>
  <c r="BG451" i="2"/>
  <c r="BF451" i="2"/>
  <c r="T451" i="2"/>
  <c r="R451" i="2"/>
  <c r="P451" i="2"/>
  <c r="BI450" i="2"/>
  <c r="BH450" i="2"/>
  <c r="BG450" i="2"/>
  <c r="BF450" i="2"/>
  <c r="T450" i="2"/>
  <c r="R450" i="2"/>
  <c r="P450" i="2"/>
  <c r="BI449" i="2"/>
  <c r="BH449" i="2"/>
  <c r="BG449" i="2"/>
  <c r="BF449" i="2"/>
  <c r="T449" i="2"/>
  <c r="R449" i="2"/>
  <c r="P449" i="2"/>
  <c r="BI448" i="2"/>
  <c r="BH448" i="2"/>
  <c r="BG448" i="2"/>
  <c r="BF448" i="2"/>
  <c r="T448" i="2"/>
  <c r="R448" i="2"/>
  <c r="P448" i="2"/>
  <c r="BI447" i="2"/>
  <c r="BH447" i="2"/>
  <c r="BG447" i="2"/>
  <c r="BF447" i="2"/>
  <c r="T447" i="2"/>
  <c r="R447" i="2"/>
  <c r="P447" i="2"/>
  <c r="BI446" i="2"/>
  <c r="BH446" i="2"/>
  <c r="BG446" i="2"/>
  <c r="BF446" i="2"/>
  <c r="T446" i="2"/>
  <c r="R446" i="2"/>
  <c r="P446" i="2"/>
  <c r="BI445" i="2"/>
  <c r="BH445" i="2"/>
  <c r="BG445" i="2"/>
  <c r="BF445" i="2"/>
  <c r="T445" i="2"/>
  <c r="R445" i="2"/>
  <c r="P445" i="2"/>
  <c r="BI444" i="2"/>
  <c r="BH444" i="2"/>
  <c r="BG444" i="2"/>
  <c r="BF444" i="2"/>
  <c r="T444" i="2"/>
  <c r="R444" i="2"/>
  <c r="P444" i="2"/>
  <c r="BI443" i="2"/>
  <c r="BH443" i="2"/>
  <c r="BG443" i="2"/>
  <c r="BF443" i="2"/>
  <c r="T443" i="2"/>
  <c r="R443" i="2"/>
  <c r="P443" i="2"/>
  <c r="BI442" i="2"/>
  <c r="BH442" i="2"/>
  <c r="BG442" i="2"/>
  <c r="BF442" i="2"/>
  <c r="T442" i="2"/>
  <c r="R442" i="2"/>
  <c r="P442" i="2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6" i="2"/>
  <c r="BH436" i="2"/>
  <c r="BG436" i="2"/>
  <c r="BF436" i="2"/>
  <c r="T436" i="2"/>
  <c r="R436" i="2"/>
  <c r="P436" i="2"/>
  <c r="BI435" i="2"/>
  <c r="BH435" i="2"/>
  <c r="BG435" i="2"/>
  <c r="BF435" i="2"/>
  <c r="T435" i="2"/>
  <c r="R435" i="2"/>
  <c r="P435" i="2"/>
  <c r="BI434" i="2"/>
  <c r="BH434" i="2"/>
  <c r="BG434" i="2"/>
  <c r="BF434" i="2"/>
  <c r="T434" i="2"/>
  <c r="R434" i="2"/>
  <c r="P434" i="2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27" i="2"/>
  <c r="BH427" i="2"/>
  <c r="BG427" i="2"/>
  <c r="BF427" i="2"/>
  <c r="T427" i="2"/>
  <c r="R427" i="2"/>
  <c r="P427" i="2"/>
  <c r="BI426" i="2"/>
  <c r="BH426" i="2"/>
  <c r="BG426" i="2"/>
  <c r="BF426" i="2"/>
  <c r="T426" i="2"/>
  <c r="R426" i="2"/>
  <c r="P426" i="2"/>
  <c r="BI425" i="2"/>
  <c r="BH425" i="2"/>
  <c r="BG425" i="2"/>
  <c r="BF425" i="2"/>
  <c r="T425" i="2"/>
  <c r="R425" i="2"/>
  <c r="P425" i="2"/>
  <c r="BI424" i="2"/>
  <c r="BH424" i="2"/>
  <c r="BG424" i="2"/>
  <c r="BF424" i="2"/>
  <c r="T424" i="2"/>
  <c r="R424" i="2"/>
  <c r="P424" i="2"/>
  <c r="BI423" i="2"/>
  <c r="BH423" i="2"/>
  <c r="BG423" i="2"/>
  <c r="BF423" i="2"/>
  <c r="T423" i="2"/>
  <c r="R423" i="2"/>
  <c r="P423" i="2"/>
  <c r="BI422" i="2"/>
  <c r="BH422" i="2"/>
  <c r="BG422" i="2"/>
  <c r="BF422" i="2"/>
  <c r="T422" i="2"/>
  <c r="R422" i="2"/>
  <c r="P422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8" i="2"/>
  <c r="BH418" i="2"/>
  <c r="BG418" i="2"/>
  <c r="BF418" i="2"/>
  <c r="T418" i="2"/>
  <c r="R418" i="2"/>
  <c r="P418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415" i="2"/>
  <c r="BH415" i="2"/>
  <c r="BG415" i="2"/>
  <c r="BF415" i="2"/>
  <c r="T415" i="2"/>
  <c r="R415" i="2"/>
  <c r="P415" i="2"/>
  <c r="BI414" i="2"/>
  <c r="BH414" i="2"/>
  <c r="BG414" i="2"/>
  <c r="BF414" i="2"/>
  <c r="T414" i="2"/>
  <c r="R414" i="2"/>
  <c r="P414" i="2"/>
  <c r="BI412" i="2"/>
  <c r="BH412" i="2"/>
  <c r="BG412" i="2"/>
  <c r="BF412" i="2"/>
  <c r="T412" i="2"/>
  <c r="R412" i="2"/>
  <c r="P412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9" i="2"/>
  <c r="BH409" i="2"/>
  <c r="BG409" i="2"/>
  <c r="BF409" i="2"/>
  <c r="T409" i="2"/>
  <c r="R409" i="2"/>
  <c r="P409" i="2"/>
  <c r="BI408" i="2"/>
  <c r="BH408" i="2"/>
  <c r="BG408" i="2"/>
  <c r="BF408" i="2"/>
  <c r="T408" i="2"/>
  <c r="R408" i="2"/>
  <c r="P408" i="2"/>
  <c r="BI407" i="2"/>
  <c r="BH407" i="2"/>
  <c r="BG407" i="2"/>
  <c r="BF407" i="2"/>
  <c r="T407" i="2"/>
  <c r="R407" i="2"/>
  <c r="P407" i="2"/>
  <c r="BI406" i="2"/>
  <c r="BH406" i="2"/>
  <c r="BG406" i="2"/>
  <c r="BF406" i="2"/>
  <c r="T406" i="2"/>
  <c r="R406" i="2"/>
  <c r="P406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9" i="2"/>
  <c r="BH399" i="2"/>
  <c r="BG399" i="2"/>
  <c r="BF399" i="2"/>
  <c r="T399" i="2"/>
  <c r="R399" i="2"/>
  <c r="P399" i="2"/>
  <c r="BI398" i="2"/>
  <c r="BH398" i="2"/>
  <c r="BG398" i="2"/>
  <c r="BF398" i="2"/>
  <c r="T398" i="2"/>
  <c r="R398" i="2"/>
  <c r="P398" i="2"/>
  <c r="BI396" i="2"/>
  <c r="BH396" i="2"/>
  <c r="BG396" i="2"/>
  <c r="BF396" i="2"/>
  <c r="T396" i="2"/>
  <c r="R396" i="2"/>
  <c r="P396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3" i="2"/>
  <c r="BH393" i="2"/>
  <c r="BG393" i="2"/>
  <c r="BF393" i="2"/>
  <c r="T393" i="2"/>
  <c r="R393" i="2"/>
  <c r="P393" i="2"/>
  <c r="BI392" i="2"/>
  <c r="BH392" i="2"/>
  <c r="BG392" i="2"/>
  <c r="BF392" i="2"/>
  <c r="T392" i="2"/>
  <c r="R392" i="2"/>
  <c r="P392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8" i="2"/>
  <c r="BH388" i="2"/>
  <c r="BG388" i="2"/>
  <c r="BF388" i="2"/>
  <c r="T388" i="2"/>
  <c r="R388" i="2"/>
  <c r="P388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4" i="2"/>
  <c r="BH384" i="2"/>
  <c r="BG384" i="2"/>
  <c r="BF384" i="2"/>
  <c r="T384" i="2"/>
  <c r="T383" i="2" s="1"/>
  <c r="R384" i="2"/>
  <c r="R383" i="2" s="1"/>
  <c r="P384" i="2"/>
  <c r="P383" i="2" s="1"/>
  <c r="BI382" i="2"/>
  <c r="BH382" i="2"/>
  <c r="BG382" i="2"/>
  <c r="BF382" i="2"/>
  <c r="T382" i="2"/>
  <c r="T381" i="2" s="1"/>
  <c r="R382" i="2"/>
  <c r="R381" i="2" s="1"/>
  <c r="P382" i="2"/>
  <c r="P381" i="2" s="1"/>
  <c r="J128" i="2"/>
  <c r="BI379" i="2"/>
  <c r="BH379" i="2"/>
  <c r="BG379" i="2"/>
  <c r="BF379" i="2"/>
  <c r="T379" i="2"/>
  <c r="T378" i="2"/>
  <c r="R379" i="2"/>
  <c r="R378" i="2" s="1"/>
  <c r="P379" i="2"/>
  <c r="P378" i="2"/>
  <c r="BI377" i="2"/>
  <c r="BH377" i="2"/>
  <c r="BG377" i="2"/>
  <c r="BF377" i="2"/>
  <c r="T377" i="2"/>
  <c r="T376" i="2" s="1"/>
  <c r="R377" i="2"/>
  <c r="R376" i="2"/>
  <c r="P377" i="2"/>
  <c r="P376" i="2" s="1"/>
  <c r="BI375" i="2"/>
  <c r="BH375" i="2"/>
  <c r="BG375" i="2"/>
  <c r="BF375" i="2"/>
  <c r="T375" i="2"/>
  <c r="T374" i="2"/>
  <c r="R375" i="2"/>
  <c r="R374" i="2" s="1"/>
  <c r="P375" i="2"/>
  <c r="P374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60" i="2"/>
  <c r="BH360" i="2"/>
  <c r="BG360" i="2"/>
  <c r="BF360" i="2"/>
  <c r="T360" i="2"/>
  <c r="R360" i="2"/>
  <c r="P360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T279" i="2" s="1"/>
  <c r="R280" i="2"/>
  <c r="R279" i="2"/>
  <c r="P280" i="2"/>
  <c r="P279" i="2" s="1"/>
  <c r="J113" i="2"/>
  <c r="BI277" i="2"/>
  <c r="BH277" i="2"/>
  <c r="BG277" i="2"/>
  <c r="BF277" i="2"/>
  <c r="T277" i="2"/>
  <c r="T276" i="2" s="1"/>
  <c r="R277" i="2"/>
  <c r="R276" i="2"/>
  <c r="P277" i="2"/>
  <c r="P276" i="2" s="1"/>
  <c r="BI275" i="2"/>
  <c r="BH275" i="2"/>
  <c r="BG275" i="2"/>
  <c r="BF275" i="2"/>
  <c r="T275" i="2"/>
  <c r="T274" i="2"/>
  <c r="R275" i="2"/>
  <c r="R274" i="2" s="1"/>
  <c r="P275" i="2"/>
  <c r="P274" i="2"/>
  <c r="BI273" i="2"/>
  <c r="BH273" i="2"/>
  <c r="BG273" i="2"/>
  <c r="BF273" i="2"/>
  <c r="T273" i="2"/>
  <c r="T272" i="2" s="1"/>
  <c r="R273" i="2"/>
  <c r="R272" i="2" s="1"/>
  <c r="P273" i="2"/>
  <c r="P272" i="2" s="1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T167" i="2"/>
  <c r="R168" i="2"/>
  <c r="R167" i="2"/>
  <c r="P168" i="2"/>
  <c r="P167" i="2"/>
  <c r="BI166" i="2"/>
  <c r="BH166" i="2"/>
  <c r="BG166" i="2"/>
  <c r="BF166" i="2"/>
  <c r="T166" i="2"/>
  <c r="T165" i="2"/>
  <c r="R166" i="2"/>
  <c r="R165" i="2" s="1"/>
  <c r="P166" i="2"/>
  <c r="P165" i="2"/>
  <c r="J97" i="2"/>
  <c r="F157" i="2"/>
  <c r="E155" i="2"/>
  <c r="F89" i="2"/>
  <c r="E87" i="2"/>
  <c r="J24" i="2"/>
  <c r="E24" i="2"/>
  <c r="J160" i="2"/>
  <c r="J23" i="2"/>
  <c r="J21" i="2"/>
  <c r="E21" i="2"/>
  <c r="J91" i="2"/>
  <c r="J20" i="2"/>
  <c r="J18" i="2"/>
  <c r="E18" i="2"/>
  <c r="F92" i="2"/>
  <c r="J17" i="2"/>
  <c r="J15" i="2"/>
  <c r="E15" i="2"/>
  <c r="F91" i="2"/>
  <c r="J14" i="2"/>
  <c r="J12" i="2"/>
  <c r="J157" i="2"/>
  <c r="E7" i="2"/>
  <c r="E153" i="2" s="1"/>
  <c r="L90" i="1"/>
  <c r="AM90" i="1"/>
  <c r="AM89" i="1"/>
  <c r="L89" i="1"/>
  <c r="AM87" i="1"/>
  <c r="L87" i="1"/>
  <c r="L85" i="1"/>
  <c r="L84" i="1"/>
  <c r="J491" i="2"/>
  <c r="J487" i="2"/>
  <c r="J485" i="2"/>
  <c r="J484" i="2"/>
  <c r="J483" i="2"/>
  <c r="J480" i="2"/>
  <c r="BK476" i="2"/>
  <c r="BK475" i="2"/>
  <c r="BK474" i="2"/>
  <c r="J470" i="2"/>
  <c r="BK469" i="2"/>
  <c r="BK468" i="2"/>
  <c r="BK465" i="2"/>
  <c r="J461" i="2"/>
  <c r="J457" i="2"/>
  <c r="J456" i="2"/>
  <c r="BK454" i="2"/>
  <c r="BK453" i="2"/>
  <c r="BK452" i="2"/>
  <c r="J451" i="2"/>
  <c r="BK447" i="2"/>
  <c r="J446" i="2"/>
  <c r="BK445" i="2"/>
  <c r="BK444" i="2"/>
  <c r="J443" i="2"/>
  <c r="BK439" i="2"/>
  <c r="BK430" i="2"/>
  <c r="BK429" i="2"/>
  <c r="BK427" i="2"/>
  <c r="BK422" i="2"/>
  <c r="BK421" i="2"/>
  <c r="BK420" i="2"/>
  <c r="J417" i="2"/>
  <c r="J416" i="2"/>
  <c r="J412" i="2"/>
  <c r="BK411" i="2"/>
  <c r="J402" i="2"/>
  <c r="BK396" i="2"/>
  <c r="BK395" i="2"/>
  <c r="BK394" i="2"/>
  <c r="J389" i="2"/>
  <c r="BK388" i="2"/>
  <c r="BK387" i="2"/>
  <c r="BK386" i="2"/>
  <c r="J377" i="2"/>
  <c r="J375" i="2"/>
  <c r="J372" i="2"/>
  <c r="BK368" i="2"/>
  <c r="J353" i="2"/>
  <c r="J352" i="2"/>
  <c r="J351" i="2"/>
  <c r="BK350" i="2"/>
  <c r="BK349" i="2"/>
  <c r="J346" i="2"/>
  <c r="BK345" i="2"/>
  <c r="J343" i="2"/>
  <c r="J341" i="2"/>
  <c r="J340" i="2"/>
  <c r="BK334" i="2"/>
  <c r="BK332" i="2"/>
  <c r="BK331" i="2"/>
  <c r="BK330" i="2"/>
  <c r="BK329" i="2"/>
  <c r="J328" i="2"/>
  <c r="BK327" i="2"/>
  <c r="J324" i="2"/>
  <c r="J323" i="2"/>
  <c r="J320" i="2"/>
  <c r="J318" i="2"/>
  <c r="BK317" i="2"/>
  <c r="J315" i="2"/>
  <c r="J313" i="2"/>
  <c r="J311" i="2"/>
  <c r="BK305" i="2"/>
  <c r="J301" i="2"/>
  <c r="BK297" i="2"/>
  <c r="BK296" i="2"/>
  <c r="J295" i="2"/>
  <c r="BK294" i="2"/>
  <c r="BK293" i="2"/>
  <c r="BK289" i="2"/>
  <c r="BK288" i="2"/>
  <c r="BK287" i="2"/>
  <c r="J284" i="2"/>
  <c r="BK283" i="2"/>
  <c r="BK282" i="2"/>
  <c r="BK280" i="2"/>
  <c r="BK275" i="2"/>
  <c r="J271" i="2"/>
  <c r="BK270" i="2"/>
  <c r="BK269" i="2"/>
  <c r="J267" i="2"/>
  <c r="J266" i="2"/>
  <c r="BK265" i="2"/>
  <c r="J264" i="2"/>
  <c r="BK263" i="2"/>
  <c r="BK252" i="2"/>
  <c r="BK251" i="2"/>
  <c r="J250" i="2"/>
  <c r="BK248" i="2"/>
  <c r="J241" i="2"/>
  <c r="J240" i="2"/>
  <c r="BK239" i="2"/>
  <c r="J238" i="2"/>
  <c r="J237" i="2"/>
  <c r="J235" i="2"/>
  <c r="BK234" i="2"/>
  <c r="BK231" i="2"/>
  <c r="BK226" i="2"/>
  <c r="J225" i="2"/>
  <c r="BK224" i="2"/>
  <c r="J223" i="2"/>
  <c r="J216" i="2"/>
  <c r="J213" i="2"/>
  <c r="BK210" i="2"/>
  <c r="BK209" i="2"/>
  <c r="J207" i="2"/>
  <c r="BK200" i="2"/>
  <c r="BK198" i="2"/>
  <c r="BK197" i="2"/>
  <c r="J196" i="2"/>
  <c r="BK195" i="2"/>
  <c r="BK194" i="2"/>
  <c r="BK189" i="2"/>
  <c r="BK187" i="2"/>
  <c r="J186" i="2"/>
  <c r="BK182" i="2"/>
  <c r="J180" i="2"/>
  <c r="BK174" i="2"/>
  <c r="J173" i="2"/>
  <c r="J172" i="2"/>
  <c r="BK171" i="2"/>
  <c r="BK170" i="2"/>
  <c r="J166" i="2"/>
  <c r="AS94" i="1"/>
  <c r="BK489" i="2"/>
  <c r="BK481" i="2"/>
  <c r="BK480" i="2"/>
  <c r="BK479" i="2"/>
  <c r="J478" i="2"/>
  <c r="J476" i="2"/>
  <c r="J474" i="2"/>
  <c r="BK472" i="2"/>
  <c r="J471" i="2"/>
  <c r="BK470" i="2"/>
  <c r="J467" i="2"/>
  <c r="BK462" i="2"/>
  <c r="BK459" i="2"/>
  <c r="BK456" i="2"/>
  <c r="J455" i="2"/>
  <c r="J454" i="2"/>
  <c r="BK451" i="2"/>
  <c r="J450" i="2"/>
  <c r="J444" i="2"/>
  <c r="J442" i="2"/>
  <c r="BK441" i="2"/>
  <c r="J440" i="2"/>
  <c r="J436" i="2"/>
  <c r="BK435" i="2"/>
  <c r="BK433" i="2"/>
  <c r="J432" i="2"/>
  <c r="J430" i="2"/>
  <c r="J425" i="2"/>
  <c r="BK424" i="2"/>
  <c r="J418" i="2"/>
  <c r="J415" i="2"/>
  <c r="J414" i="2"/>
  <c r="J411" i="2"/>
  <c r="BK410" i="2"/>
  <c r="J409" i="2"/>
  <c r="J408" i="2"/>
  <c r="J407" i="2"/>
  <c r="BK406" i="2"/>
  <c r="J404" i="2"/>
  <c r="J403" i="2"/>
  <c r="BK401" i="2"/>
  <c r="J398" i="2"/>
  <c r="J395" i="2"/>
  <c r="BK393" i="2"/>
  <c r="BK392" i="2"/>
  <c r="BK389" i="2"/>
  <c r="BK384" i="2"/>
  <c r="J382" i="2"/>
  <c r="BK377" i="2"/>
  <c r="BK375" i="2"/>
  <c r="BK373" i="2"/>
  <c r="BK367" i="2"/>
  <c r="J365" i="2"/>
  <c r="BK364" i="2"/>
  <c r="J362" i="2"/>
  <c r="J360" i="2"/>
  <c r="J358" i="2"/>
  <c r="BK353" i="2"/>
  <c r="BK352" i="2"/>
  <c r="J349" i="2"/>
  <c r="BK348" i="2"/>
  <c r="J347" i="2"/>
  <c r="BK340" i="2"/>
  <c r="J338" i="2"/>
  <c r="J336" i="2"/>
  <c r="J330" i="2"/>
  <c r="J327" i="2"/>
  <c r="BK324" i="2"/>
  <c r="J319" i="2"/>
  <c r="BK318" i="2"/>
  <c r="J312" i="2"/>
  <c r="BK311" i="2"/>
  <c r="J310" i="2"/>
  <c r="J309" i="2"/>
  <c r="J307" i="2"/>
  <c r="BK306" i="2"/>
  <c r="BK303" i="2"/>
  <c r="BK302" i="2"/>
  <c r="BK298" i="2"/>
  <c r="J297" i="2"/>
  <c r="J296" i="2"/>
  <c r="J293" i="2"/>
  <c r="BK291" i="2"/>
  <c r="J291" i="2"/>
  <c r="BK290" i="2"/>
  <c r="J289" i="2"/>
  <c r="J288" i="2"/>
  <c r="J286" i="2"/>
  <c r="J282" i="2"/>
  <c r="J280" i="2"/>
  <c r="BK277" i="2"/>
  <c r="J270" i="2"/>
  <c r="J269" i="2"/>
  <c r="BK267" i="2"/>
  <c r="BK264" i="2"/>
  <c r="J263" i="2"/>
  <c r="BK261" i="2"/>
  <c r="J260" i="2"/>
  <c r="J259" i="2"/>
  <c r="J257" i="2"/>
  <c r="BK256" i="2"/>
  <c r="BK255" i="2"/>
  <c r="J254" i="2"/>
  <c r="BK253" i="2"/>
  <c r="BK247" i="2"/>
  <c r="J246" i="2"/>
  <c r="J245" i="2"/>
  <c r="J244" i="2"/>
  <c r="J243" i="2"/>
  <c r="J242" i="2"/>
  <c r="BK237" i="2"/>
  <c r="J236" i="2"/>
  <c r="J233" i="2"/>
  <c r="J230" i="2"/>
  <c r="BK229" i="2"/>
  <c r="BK228" i="2"/>
  <c r="BK222" i="2"/>
  <c r="BK219" i="2"/>
  <c r="J218" i="2"/>
  <c r="BK217" i="2"/>
  <c r="BK216" i="2"/>
  <c r="BK215" i="2"/>
  <c r="BK214" i="2"/>
  <c r="BK213" i="2"/>
  <c r="J212" i="2"/>
  <c r="BK211" i="2"/>
  <c r="J210" i="2"/>
  <c r="J206" i="2"/>
  <c r="BK204" i="2"/>
  <c r="J203" i="2"/>
  <c r="J202" i="2"/>
  <c r="J200" i="2"/>
  <c r="J198" i="2"/>
  <c r="BK196" i="2"/>
  <c r="J193" i="2"/>
  <c r="J192" i="2"/>
  <c r="BK191" i="2"/>
  <c r="J190" i="2"/>
  <c r="J188" i="2"/>
  <c r="BK186" i="2"/>
  <c r="J185" i="2"/>
  <c r="J184" i="2"/>
  <c r="BK179" i="2"/>
  <c r="BK178" i="2"/>
  <c r="BK177" i="2"/>
  <c r="BK173" i="2"/>
  <c r="BK172" i="2"/>
  <c r="J171" i="2"/>
  <c r="J170" i="2"/>
  <c r="J168" i="2"/>
  <c r="J489" i="2"/>
  <c r="J472" i="2"/>
  <c r="J469" i="2"/>
  <c r="J466" i="2"/>
  <c r="BK463" i="2"/>
  <c r="J462" i="2"/>
  <c r="BK461" i="2"/>
  <c r="J460" i="2"/>
  <c r="J459" i="2"/>
  <c r="J458" i="2"/>
  <c r="J453" i="2"/>
  <c r="J452" i="2"/>
  <c r="BK449" i="2"/>
  <c r="J448" i="2"/>
  <c r="J447" i="2"/>
  <c r="BK446" i="2"/>
  <c r="BK443" i="2"/>
  <c r="BK438" i="2"/>
  <c r="BK434" i="2"/>
  <c r="J428" i="2"/>
  <c r="J427" i="2"/>
  <c r="BK426" i="2"/>
  <c r="BK425" i="2"/>
  <c r="BK423" i="2"/>
  <c r="J420" i="2"/>
  <c r="BK414" i="2"/>
  <c r="BK412" i="2"/>
  <c r="J410" i="2"/>
  <c r="BK409" i="2"/>
  <c r="BK407" i="2"/>
  <c r="J406" i="2"/>
  <c r="J405" i="2"/>
  <c r="BK404" i="2"/>
  <c r="BK403" i="2"/>
  <c r="BK402" i="2"/>
  <c r="J401" i="2"/>
  <c r="BK400" i="2"/>
  <c r="J399" i="2"/>
  <c r="BK398" i="2"/>
  <c r="J394" i="2"/>
  <c r="J393" i="2"/>
  <c r="J391" i="2"/>
  <c r="BK390" i="2"/>
  <c r="J388" i="2"/>
  <c r="J387" i="2"/>
  <c r="J386" i="2"/>
  <c r="J384" i="2"/>
  <c r="BK382" i="2"/>
  <c r="J379" i="2"/>
  <c r="BK371" i="2"/>
  <c r="J369" i="2"/>
  <c r="BK361" i="2"/>
  <c r="BK360" i="2"/>
  <c r="J359" i="2"/>
  <c r="BK357" i="2"/>
  <c r="J356" i="2"/>
  <c r="J355" i="2"/>
  <c r="J348" i="2"/>
  <c r="BK347" i="2"/>
  <c r="BK346" i="2"/>
  <c r="J345" i="2"/>
  <c r="J344" i="2"/>
  <c r="BK343" i="2"/>
  <c r="BK342" i="2"/>
  <c r="BK339" i="2"/>
  <c r="BK337" i="2"/>
  <c r="BK336" i="2"/>
  <c r="J335" i="2"/>
  <c r="J332" i="2"/>
  <c r="J331" i="2"/>
  <c r="J329" i="2"/>
  <c r="BK325" i="2"/>
  <c r="BK323" i="2"/>
  <c r="J322" i="2"/>
  <c r="J321" i="2"/>
  <c r="J317" i="2"/>
  <c r="J316" i="2"/>
  <c r="BK313" i="2"/>
  <c r="BK310" i="2"/>
  <c r="BK307" i="2"/>
  <c r="J306" i="2"/>
  <c r="J305" i="2"/>
  <c r="J304" i="2"/>
  <c r="J303" i="2"/>
  <c r="J302" i="2"/>
  <c r="BK301" i="2"/>
  <c r="J300" i="2"/>
  <c r="BK299" i="2"/>
  <c r="J290" i="2"/>
  <c r="J287" i="2"/>
  <c r="BK286" i="2"/>
  <c r="BK285" i="2"/>
  <c r="BK284" i="2"/>
  <c r="J283" i="2"/>
  <c r="J275" i="2"/>
  <c r="J273" i="2"/>
  <c r="J261" i="2"/>
  <c r="BK260" i="2"/>
  <c r="BK259" i="2"/>
  <c r="BK257" i="2"/>
  <c r="J255" i="2"/>
  <c r="J252" i="2"/>
  <c r="J251" i="2"/>
  <c r="J248" i="2"/>
  <c r="J247" i="2"/>
  <c r="BK240" i="2"/>
  <c r="J239" i="2"/>
  <c r="BK238" i="2"/>
  <c r="BK235" i="2"/>
  <c r="J234" i="2"/>
  <c r="BK232" i="2"/>
  <c r="J231" i="2"/>
  <c r="J229" i="2"/>
  <c r="BK223" i="2"/>
  <c r="J222" i="2"/>
  <c r="J221" i="2"/>
  <c r="J219" i="2"/>
  <c r="BK218" i="2"/>
  <c r="J217" i="2"/>
  <c r="J214" i="2"/>
  <c r="J209" i="2"/>
  <c r="J208" i="2"/>
  <c r="BK206" i="2"/>
  <c r="J204" i="2"/>
  <c r="BK203" i="2"/>
  <c r="BK202" i="2"/>
  <c r="J201" i="2"/>
  <c r="J197" i="2"/>
  <c r="J195" i="2"/>
  <c r="J194" i="2"/>
  <c r="BK193" i="2"/>
  <c r="BK190" i="2"/>
  <c r="J189" i="2"/>
  <c r="J187" i="2"/>
  <c r="BK185" i="2"/>
  <c r="BK184" i="2"/>
  <c r="BK183" i="2"/>
  <c r="J177" i="2"/>
  <c r="J176" i="2"/>
  <c r="J175" i="2"/>
  <c r="BK168" i="2"/>
  <c r="BK166" i="2"/>
  <c r="BK491" i="2"/>
  <c r="BK487" i="2"/>
  <c r="BK485" i="2"/>
  <c r="BK484" i="2"/>
  <c r="BK483" i="2"/>
  <c r="J481" i="2"/>
  <c r="J479" i="2"/>
  <c r="BK478" i="2"/>
  <c r="J475" i="2"/>
  <c r="BK471" i="2"/>
  <c r="J468" i="2"/>
  <c r="BK467" i="2"/>
  <c r="BK466" i="2"/>
  <c r="J465" i="2"/>
  <c r="J463" i="2"/>
  <c r="BK460" i="2"/>
  <c r="BK458" i="2"/>
  <c r="BK457" i="2"/>
  <c r="BK455" i="2"/>
  <c r="BK450" i="2"/>
  <c r="J449" i="2"/>
  <c r="BK448" i="2"/>
  <c r="J445" i="2"/>
  <c r="BK442" i="2"/>
  <c r="J441" i="2"/>
  <c r="BK440" i="2"/>
  <c r="J439" i="2"/>
  <c r="J438" i="2"/>
  <c r="BK436" i="2"/>
  <c r="J435" i="2"/>
  <c r="J434" i="2"/>
  <c r="J433" i="2"/>
  <c r="BK432" i="2"/>
  <c r="J429" i="2"/>
  <c r="BK428" i="2"/>
  <c r="J426" i="2"/>
  <c r="J424" i="2"/>
  <c r="J423" i="2"/>
  <c r="J422" i="2"/>
  <c r="J421" i="2"/>
  <c r="BK418" i="2"/>
  <c r="BK417" i="2"/>
  <c r="BK416" i="2"/>
  <c r="BK415" i="2"/>
  <c r="BK408" i="2"/>
  <c r="BK405" i="2"/>
  <c r="J400" i="2"/>
  <c r="BK399" i="2"/>
  <c r="J396" i="2"/>
  <c r="J392" i="2"/>
  <c r="BK391" i="2"/>
  <c r="J390" i="2"/>
  <c r="BK379" i="2"/>
  <c r="J373" i="2"/>
  <c r="BK372" i="2"/>
  <c r="J371" i="2"/>
  <c r="BK369" i="2"/>
  <c r="J368" i="2"/>
  <c r="J367" i="2"/>
  <c r="BK365" i="2"/>
  <c r="J364" i="2"/>
  <c r="BK362" i="2"/>
  <c r="J361" i="2"/>
  <c r="BK359" i="2"/>
  <c r="BK358" i="2"/>
  <c r="J357" i="2"/>
  <c r="BK356" i="2"/>
  <c r="BK355" i="2"/>
  <c r="BK351" i="2"/>
  <c r="J350" i="2"/>
  <c r="BK344" i="2"/>
  <c r="J342" i="2"/>
  <c r="BK341" i="2"/>
  <c r="J339" i="2"/>
  <c r="BK338" i="2"/>
  <c r="J337" i="2"/>
  <c r="BK335" i="2"/>
  <c r="J334" i="2"/>
  <c r="BK328" i="2"/>
  <c r="J325" i="2"/>
  <c r="BK322" i="2"/>
  <c r="BK321" i="2"/>
  <c r="BK320" i="2"/>
  <c r="BK319" i="2"/>
  <c r="BK316" i="2"/>
  <c r="BK315" i="2"/>
  <c r="BK312" i="2"/>
  <c r="BK309" i="2"/>
  <c r="BK304" i="2"/>
  <c r="BK300" i="2"/>
  <c r="J299" i="2"/>
  <c r="J298" i="2"/>
  <c r="BK295" i="2"/>
  <c r="J294" i="2"/>
  <c r="J285" i="2"/>
  <c r="J277" i="2"/>
  <c r="BK273" i="2"/>
  <c r="BK271" i="2"/>
  <c r="BK266" i="2"/>
  <c r="J265" i="2"/>
  <c r="J256" i="2"/>
  <c r="BK254" i="2"/>
  <c r="J253" i="2"/>
  <c r="BK250" i="2"/>
  <c r="BK246" i="2"/>
  <c r="BK245" i="2"/>
  <c r="BK244" i="2"/>
  <c r="BK243" i="2"/>
  <c r="BK242" i="2"/>
  <c r="BK241" i="2"/>
  <c r="BK236" i="2"/>
  <c r="BK233" i="2"/>
  <c r="J232" i="2"/>
  <c r="BK230" i="2"/>
  <c r="J228" i="2"/>
  <c r="J226" i="2"/>
  <c r="BK225" i="2"/>
  <c r="J224" i="2"/>
  <c r="BK221" i="2"/>
  <c r="J215" i="2"/>
  <c r="BK212" i="2"/>
  <c r="J211" i="2"/>
  <c r="BK208" i="2"/>
  <c r="BK207" i="2"/>
  <c r="BK201" i="2"/>
  <c r="BK192" i="2"/>
  <c r="J191" i="2"/>
  <c r="BK188" i="2"/>
  <c r="J183" i="2"/>
  <c r="J182" i="2"/>
  <c r="BK180" i="2"/>
  <c r="J179" i="2"/>
  <c r="J178" i="2"/>
  <c r="BK176" i="2"/>
  <c r="BK175" i="2"/>
  <c r="J174" i="2"/>
  <c r="BK169" i="2" l="1"/>
  <c r="J169" i="2"/>
  <c r="J100" i="2" s="1"/>
  <c r="BK181" i="2"/>
  <c r="J181" i="2" s="1"/>
  <c r="J101" i="2" s="1"/>
  <c r="T181" i="2"/>
  <c r="BK205" i="2"/>
  <c r="J205" i="2" s="1"/>
  <c r="J103" i="2" s="1"/>
  <c r="R205" i="2"/>
  <c r="BK227" i="2"/>
  <c r="J227" i="2" s="1"/>
  <c r="J105" i="2" s="1"/>
  <c r="BK281" i="2"/>
  <c r="J281" i="2"/>
  <c r="J115" i="2" s="1"/>
  <c r="R281" i="2"/>
  <c r="BK292" i="2"/>
  <c r="J292" i="2"/>
  <c r="J116" i="2" s="1"/>
  <c r="R292" i="2"/>
  <c r="BK308" i="2"/>
  <c r="J308" i="2"/>
  <c r="J117" i="2" s="1"/>
  <c r="P308" i="2"/>
  <c r="BK314" i="2"/>
  <c r="J314" i="2"/>
  <c r="J118" i="2" s="1"/>
  <c r="R314" i="2"/>
  <c r="BK326" i="2"/>
  <c r="J326" i="2"/>
  <c r="J119" i="2" s="1"/>
  <c r="R326" i="2"/>
  <c r="T326" i="2"/>
  <c r="P333" i="2"/>
  <c r="T333" i="2"/>
  <c r="R354" i="2"/>
  <c r="BK363" i="2"/>
  <c r="J363" i="2"/>
  <c r="J122" i="2" s="1"/>
  <c r="P363" i="2"/>
  <c r="T363" i="2"/>
  <c r="R366" i="2"/>
  <c r="BK370" i="2"/>
  <c r="J370" i="2"/>
  <c r="J124" i="2" s="1"/>
  <c r="P370" i="2"/>
  <c r="T370" i="2"/>
  <c r="R413" i="2"/>
  <c r="T419" i="2"/>
  <c r="P431" i="2"/>
  <c r="T431" i="2"/>
  <c r="R437" i="2"/>
  <c r="T437" i="2"/>
  <c r="T464" i="2"/>
  <c r="R473" i="2"/>
  <c r="BK477" i="2"/>
  <c r="J477" i="2" s="1"/>
  <c r="J139" i="2" s="1"/>
  <c r="P482" i="2"/>
  <c r="P169" i="2"/>
  <c r="P163" i="2" s="1"/>
  <c r="AU95" i="1" s="1"/>
  <c r="AU94" i="1" s="1"/>
  <c r="T169" i="2"/>
  <c r="R181" i="2"/>
  <c r="P199" i="2"/>
  <c r="T199" i="2"/>
  <c r="T205" i="2"/>
  <c r="T163" i="2" s="1"/>
  <c r="R220" i="2"/>
  <c r="BK419" i="2"/>
  <c r="J419" i="2" s="1"/>
  <c r="J134" i="2" s="1"/>
  <c r="BK437" i="2"/>
  <c r="J437" i="2" s="1"/>
  <c r="J136" i="2" s="1"/>
  <c r="R464" i="2"/>
  <c r="BK473" i="2"/>
  <c r="J473" i="2" s="1"/>
  <c r="J138" i="2" s="1"/>
  <c r="P473" i="2"/>
  <c r="T473" i="2"/>
  <c r="P477" i="2"/>
  <c r="R477" i="2"/>
  <c r="T477" i="2"/>
  <c r="T482" i="2"/>
  <c r="P385" i="2"/>
  <c r="R385" i="2"/>
  <c r="T385" i="2"/>
  <c r="BK397" i="2"/>
  <c r="J397" i="2" s="1"/>
  <c r="J132" i="2" s="1"/>
  <c r="P397" i="2"/>
  <c r="R397" i="2"/>
  <c r="T397" i="2"/>
  <c r="P419" i="2"/>
  <c r="BK431" i="2"/>
  <c r="J431" i="2"/>
  <c r="J135" i="2" s="1"/>
  <c r="R431" i="2"/>
  <c r="BK464" i="2"/>
  <c r="J464" i="2"/>
  <c r="J137" i="2" s="1"/>
  <c r="R482" i="2"/>
  <c r="R169" i="2"/>
  <c r="P181" i="2"/>
  <c r="BK199" i="2"/>
  <c r="J199" i="2"/>
  <c r="J102" i="2"/>
  <c r="R199" i="2"/>
  <c r="P205" i="2"/>
  <c r="BK220" i="2"/>
  <c r="J220" i="2"/>
  <c r="J104" i="2" s="1"/>
  <c r="P220" i="2"/>
  <c r="T220" i="2"/>
  <c r="P227" i="2"/>
  <c r="R227" i="2"/>
  <c r="R163" i="2" s="1"/>
  <c r="T227" i="2"/>
  <c r="BK249" i="2"/>
  <c r="J249" i="2"/>
  <c r="J106" i="2" s="1"/>
  <c r="P249" i="2"/>
  <c r="R249" i="2"/>
  <c r="T249" i="2"/>
  <c r="BK258" i="2"/>
  <c r="J258" i="2" s="1"/>
  <c r="J107" i="2" s="1"/>
  <c r="P258" i="2"/>
  <c r="R258" i="2"/>
  <c r="T258" i="2"/>
  <c r="BK262" i="2"/>
  <c r="J262" i="2"/>
  <c r="J108" i="2" s="1"/>
  <c r="P262" i="2"/>
  <c r="R262" i="2"/>
  <c r="T262" i="2"/>
  <c r="BK268" i="2"/>
  <c r="J268" i="2" s="1"/>
  <c r="J109" i="2" s="1"/>
  <c r="P268" i="2"/>
  <c r="R268" i="2"/>
  <c r="T268" i="2"/>
  <c r="P281" i="2"/>
  <c r="T281" i="2"/>
  <c r="P292" i="2"/>
  <c r="T292" i="2"/>
  <c r="R308" i="2"/>
  <c r="T308" i="2"/>
  <c r="P314" i="2"/>
  <c r="T314" i="2"/>
  <c r="P326" i="2"/>
  <c r="BK333" i="2"/>
  <c r="J333" i="2" s="1"/>
  <c r="J120" i="2" s="1"/>
  <c r="R333" i="2"/>
  <c r="BK354" i="2"/>
  <c r="J354" i="2" s="1"/>
  <c r="J121" i="2" s="1"/>
  <c r="P354" i="2"/>
  <c r="T354" i="2"/>
  <c r="R363" i="2"/>
  <c r="BK366" i="2"/>
  <c r="J366" i="2"/>
  <c r="J123" i="2"/>
  <c r="P366" i="2"/>
  <c r="T366" i="2"/>
  <c r="R370" i="2"/>
  <c r="BK385" i="2"/>
  <c r="J385" i="2" s="1"/>
  <c r="J131" i="2" s="1"/>
  <c r="BK413" i="2"/>
  <c r="J413" i="2"/>
  <c r="J133" i="2" s="1"/>
  <c r="P413" i="2"/>
  <c r="T413" i="2"/>
  <c r="R419" i="2"/>
  <c r="P437" i="2"/>
  <c r="P464" i="2"/>
  <c r="BK482" i="2"/>
  <c r="J482" i="2"/>
  <c r="J140" i="2" s="1"/>
  <c r="J92" i="2"/>
  <c r="F159" i="2"/>
  <c r="BE166" i="2"/>
  <c r="BE168" i="2"/>
  <c r="BE170" i="2"/>
  <c r="BE172" i="2"/>
  <c r="BE177" i="2"/>
  <c r="BE184" i="2"/>
  <c r="BE185" i="2"/>
  <c r="BE186" i="2"/>
  <c r="BE189" i="2"/>
  <c r="BE193" i="2"/>
  <c r="BE194" i="2"/>
  <c r="BE197" i="2"/>
  <c r="BE202" i="2"/>
  <c r="BE209" i="2"/>
  <c r="BE213" i="2"/>
  <c r="BE216" i="2"/>
  <c r="BE218" i="2"/>
  <c r="BE222" i="2"/>
  <c r="BE235" i="2"/>
  <c r="BE237" i="2"/>
  <c r="BE239" i="2"/>
  <c r="BE247" i="2"/>
  <c r="BE251" i="2"/>
  <c r="BE257" i="2"/>
  <c r="BE263" i="2"/>
  <c r="BE280" i="2"/>
  <c r="BE282" i="2"/>
  <c r="BE283" i="2"/>
  <c r="BE284" i="2"/>
  <c r="BE285" i="2"/>
  <c r="BE286" i="2"/>
  <c r="BE287" i="2"/>
  <c r="BE288" i="2"/>
  <c r="BE291" i="2"/>
  <c r="BE296" i="2"/>
  <c r="BE302" i="2"/>
  <c r="BE305" i="2"/>
  <c r="BE310" i="2"/>
  <c r="BE313" i="2"/>
  <c r="BE317" i="2"/>
  <c r="BE323" i="2"/>
  <c r="BE324" i="2"/>
  <c r="BE330" i="2"/>
  <c r="BE331" i="2"/>
  <c r="BE342" i="2"/>
  <c r="BE345" i="2"/>
  <c r="BE346" i="2"/>
  <c r="BE348" i="2"/>
  <c r="BE353" i="2"/>
  <c r="BE382" i="2"/>
  <c r="BE384" i="2"/>
  <c r="BE386" i="2"/>
  <c r="BE388" i="2"/>
  <c r="BE393" i="2"/>
  <c r="BE394" i="2"/>
  <c r="BE401" i="2"/>
  <c r="BE403" i="2"/>
  <c r="BE406" i="2"/>
  <c r="BE412" i="2"/>
  <c r="BE430" i="2"/>
  <c r="BE443" i="2"/>
  <c r="BE446" i="2"/>
  <c r="BE451" i="2"/>
  <c r="BE453" i="2"/>
  <c r="BE461" i="2"/>
  <c r="BE469" i="2"/>
  <c r="BE475" i="2"/>
  <c r="BE476" i="2"/>
  <c r="BE483" i="2"/>
  <c r="BE484" i="2"/>
  <c r="BK374" i="2"/>
  <c r="J374" i="2"/>
  <c r="J125" i="2" s="1"/>
  <c r="BK376" i="2"/>
  <c r="J376" i="2"/>
  <c r="J126" i="2"/>
  <c r="BK383" i="2"/>
  <c r="J383" i="2" s="1"/>
  <c r="J130" i="2" s="1"/>
  <c r="BK486" i="2"/>
  <c r="J486" i="2" s="1"/>
  <c r="J141" i="2" s="1"/>
  <c r="BK490" i="2"/>
  <c r="J490" i="2"/>
  <c r="J143" i="2" s="1"/>
  <c r="E85" i="2"/>
  <c r="J89" i="2"/>
  <c r="F160" i="2"/>
  <c r="BE171" i="2"/>
  <c r="BE173" i="2"/>
  <c r="BE179" i="2"/>
  <c r="BE191" i="2"/>
  <c r="BE195" i="2"/>
  <c r="BE196" i="2"/>
  <c r="BE198" i="2"/>
  <c r="BE200" i="2"/>
  <c r="BE210" i="2"/>
  <c r="BE212" i="2"/>
  <c r="BE215" i="2"/>
  <c r="BE224" i="2"/>
  <c r="BE226" i="2"/>
  <c r="BE230" i="2"/>
  <c r="BE242" i="2"/>
  <c r="BE244" i="2"/>
  <c r="BE246" i="2"/>
  <c r="BE256" i="2"/>
  <c r="BE261" i="2"/>
  <c r="BE264" i="2"/>
  <c r="BE267" i="2"/>
  <c r="BE269" i="2"/>
  <c r="BE270" i="2"/>
  <c r="BE289" i="2"/>
  <c r="BE293" i="2"/>
  <c r="BE295" i="2"/>
  <c r="BE297" i="2"/>
  <c r="BE318" i="2"/>
  <c r="BE319" i="2"/>
  <c r="BE320" i="2"/>
  <c r="BE327" i="2"/>
  <c r="BE329" i="2"/>
  <c r="BE340" i="2"/>
  <c r="BE349" i="2"/>
  <c r="BE351" i="2"/>
  <c r="BE352" i="2"/>
  <c r="BE365" i="2"/>
  <c r="BE367" i="2"/>
  <c r="BE373" i="2"/>
  <c r="BE375" i="2"/>
  <c r="BE389" i="2"/>
  <c r="BE392" i="2"/>
  <c r="BE395" i="2"/>
  <c r="BE396" i="2"/>
  <c r="BE408" i="2"/>
  <c r="BE410" i="2"/>
  <c r="BE411" i="2"/>
  <c r="BE415" i="2"/>
  <c r="BE417" i="2"/>
  <c r="BE420" i="2"/>
  <c r="BE422" i="2"/>
  <c r="BE424" i="2"/>
  <c r="BE429" i="2"/>
  <c r="BE432" i="2"/>
  <c r="BE435" i="2"/>
  <c r="BE440" i="2"/>
  <c r="BE444" i="2"/>
  <c r="BE450" i="2"/>
  <c r="BE454" i="2"/>
  <c r="BE455" i="2"/>
  <c r="BE456" i="2"/>
  <c r="BE467" i="2"/>
  <c r="BE470" i="2"/>
  <c r="BE471" i="2"/>
  <c r="BE491" i="2"/>
  <c r="BK167" i="2"/>
  <c r="J167" i="2"/>
  <c r="J99" i="2"/>
  <c r="J159" i="2"/>
  <c r="BE174" i="2"/>
  <c r="BE180" i="2"/>
  <c r="BE182" i="2"/>
  <c r="BE187" i="2"/>
  <c r="BE188" i="2"/>
  <c r="BE207" i="2"/>
  <c r="BE208" i="2"/>
  <c r="BE223" i="2"/>
  <c r="BE225" i="2"/>
  <c r="BE229" i="2"/>
  <c r="BE231" i="2"/>
  <c r="BE234" i="2"/>
  <c r="BE238" i="2"/>
  <c r="BE240" i="2"/>
  <c r="BE248" i="2"/>
  <c r="BE250" i="2"/>
  <c r="BE252" i="2"/>
  <c r="BE253" i="2"/>
  <c r="BE265" i="2"/>
  <c r="BE271" i="2"/>
  <c r="BE273" i="2"/>
  <c r="BE275" i="2"/>
  <c r="BE294" i="2"/>
  <c r="BE299" i="2"/>
  <c r="BE300" i="2"/>
  <c r="BE301" i="2"/>
  <c r="BE304" i="2"/>
  <c r="BE312" i="2"/>
  <c r="BE315" i="2"/>
  <c r="BE316" i="2"/>
  <c r="BE321" i="2"/>
  <c r="BE322" i="2"/>
  <c r="BE328" i="2"/>
  <c r="BE332" i="2"/>
  <c r="BE334" i="2"/>
  <c r="BE339" i="2"/>
  <c r="BE341" i="2"/>
  <c r="BE343" i="2"/>
  <c r="BE344" i="2"/>
  <c r="BE350" i="2"/>
  <c r="BE356" i="2"/>
  <c r="BE357" i="2"/>
  <c r="BE359" i="2"/>
  <c r="BE368" i="2"/>
  <c r="BE387" i="2"/>
  <c r="BE390" i="2"/>
  <c r="BE402" i="2"/>
  <c r="BE421" i="2"/>
  <c r="BE426" i="2"/>
  <c r="BE427" i="2"/>
  <c r="BE428" i="2"/>
  <c r="BE433" i="2"/>
  <c r="BE438" i="2"/>
  <c r="BE439" i="2"/>
  <c r="BE442" i="2"/>
  <c r="BE445" i="2"/>
  <c r="BE447" i="2"/>
  <c r="BE449" i="2"/>
  <c r="BE452" i="2"/>
  <c r="BE457" i="2"/>
  <c r="BE460" i="2"/>
  <c r="BE463" i="2"/>
  <c r="BE465" i="2"/>
  <c r="BE468" i="2"/>
  <c r="BE474" i="2"/>
  <c r="BE489" i="2"/>
  <c r="BK378" i="2"/>
  <c r="J378" i="2"/>
  <c r="J127" i="2" s="1"/>
  <c r="BK381" i="2"/>
  <c r="J381" i="2"/>
  <c r="J129" i="2"/>
  <c r="BK488" i="2"/>
  <c r="J488" i="2"/>
  <c r="J142" i="2"/>
  <c r="BE175" i="2"/>
  <c r="BE176" i="2"/>
  <c r="BE178" i="2"/>
  <c r="BE183" i="2"/>
  <c r="BE190" i="2"/>
  <c r="BE192" i="2"/>
  <c r="BE201" i="2"/>
  <c r="BE203" i="2"/>
  <c r="BE204" i="2"/>
  <c r="BE206" i="2"/>
  <c r="BE211" i="2"/>
  <c r="BE214" i="2"/>
  <c r="BE217" i="2"/>
  <c r="BE219" i="2"/>
  <c r="BE221" i="2"/>
  <c r="BE228" i="2"/>
  <c r="BE232" i="2"/>
  <c r="BE233" i="2"/>
  <c r="BE236" i="2"/>
  <c r="BE241" i="2"/>
  <c r="BE243" i="2"/>
  <c r="BE245" i="2"/>
  <c r="BE254" i="2"/>
  <c r="BE255" i="2"/>
  <c r="BE259" i="2"/>
  <c r="BE260" i="2"/>
  <c r="BE266" i="2"/>
  <c r="BE277" i="2"/>
  <c r="BE290" i="2"/>
  <c r="BE298" i="2"/>
  <c r="BE303" i="2"/>
  <c r="BE306" i="2"/>
  <c r="BE307" i="2"/>
  <c r="BE309" i="2"/>
  <c r="BE311" i="2"/>
  <c r="BE325" i="2"/>
  <c r="BE335" i="2"/>
  <c r="BE336" i="2"/>
  <c r="BE337" i="2"/>
  <c r="BE338" i="2"/>
  <c r="BE347" i="2"/>
  <c r="BE355" i="2"/>
  <c r="BE358" i="2"/>
  <c r="BE360" i="2"/>
  <c r="BE361" i="2"/>
  <c r="BE362" i="2"/>
  <c r="BE364" i="2"/>
  <c r="BE369" i="2"/>
  <c r="BE371" i="2"/>
  <c r="BE372" i="2"/>
  <c r="BE377" i="2"/>
  <c r="BE379" i="2"/>
  <c r="BE391" i="2"/>
  <c r="BE398" i="2"/>
  <c r="BE399" i="2"/>
  <c r="BE400" i="2"/>
  <c r="BE404" i="2"/>
  <c r="BE405" i="2"/>
  <c r="BE407" i="2"/>
  <c r="BE409" i="2"/>
  <c r="BE414" i="2"/>
  <c r="BE416" i="2"/>
  <c r="BE418" i="2"/>
  <c r="BE423" i="2"/>
  <c r="BE425" i="2"/>
  <c r="BE434" i="2"/>
  <c r="BE436" i="2"/>
  <c r="BE441" i="2"/>
  <c r="BE448" i="2"/>
  <c r="BE458" i="2"/>
  <c r="BE459" i="2"/>
  <c r="BE462" i="2"/>
  <c r="BE466" i="2"/>
  <c r="BE472" i="2"/>
  <c r="BE478" i="2"/>
  <c r="BE479" i="2"/>
  <c r="BE480" i="2"/>
  <c r="BE481" i="2"/>
  <c r="BE485" i="2"/>
  <c r="BE487" i="2"/>
  <c r="BK165" i="2"/>
  <c r="J165" i="2" s="1"/>
  <c r="J98" i="2" s="1"/>
  <c r="BK272" i="2"/>
  <c r="J272" i="2"/>
  <c r="J110" i="2" s="1"/>
  <c r="BK274" i="2"/>
  <c r="J274" i="2"/>
  <c r="J111" i="2"/>
  <c r="BK276" i="2"/>
  <c r="J276" i="2"/>
  <c r="J112" i="2"/>
  <c r="BK279" i="2"/>
  <c r="J279" i="2" s="1"/>
  <c r="J114" i="2" s="1"/>
  <c r="F36" i="2"/>
  <c r="BC95" i="1"/>
  <c r="BC94" i="1" s="1"/>
  <c r="AY94" i="1" s="1"/>
  <c r="F37" i="2"/>
  <c r="BD95" i="1" s="1"/>
  <c r="BD94" i="1" s="1"/>
  <c r="W33" i="1" s="1"/>
  <c r="F34" i="2"/>
  <c r="BA95" i="1" s="1"/>
  <c r="BA94" i="1" s="1"/>
  <c r="W30" i="1" s="1"/>
  <c r="J34" i="2"/>
  <c r="AW95" i="1" s="1"/>
  <c r="F35" i="2"/>
  <c r="BB95" i="1"/>
  <c r="BB94" i="1"/>
  <c r="AX94" i="1" s="1"/>
  <c r="BK163" i="2" l="1"/>
  <c r="J163" i="2" s="1"/>
  <c r="J30" i="2" s="1"/>
  <c r="AG95" i="1" s="1"/>
  <c r="AG94" i="1" s="1"/>
  <c r="W31" i="1"/>
  <c r="AW94" i="1"/>
  <c r="AK30" i="1"/>
  <c r="W32" i="1"/>
  <c r="J33" i="2"/>
  <c r="AV95" i="1" s="1"/>
  <c r="AT95" i="1" s="1"/>
  <c r="F33" i="2"/>
  <c r="AZ95" i="1" s="1"/>
  <c r="AZ94" i="1" s="1"/>
  <c r="AV94" i="1" s="1"/>
  <c r="AK29" i="1" s="1"/>
  <c r="J39" i="2" l="1"/>
  <c r="AN95" i="1"/>
  <c r="J96" i="2"/>
  <c r="AT94" i="1"/>
  <c r="W29" i="1"/>
  <c r="AK26" i="1"/>
  <c r="AK35" i="1" s="1"/>
  <c r="AN94" i="1" l="1"/>
</calcChain>
</file>

<file path=xl/sharedStrings.xml><?xml version="1.0" encoding="utf-8"?>
<sst xmlns="http://schemas.openxmlformats.org/spreadsheetml/2006/main" count="4546" uniqueCount="737">
  <si>
    <t>Export Komplet</t>
  </si>
  <si>
    <t/>
  </si>
  <si>
    <t>2.0</t>
  </si>
  <si>
    <t>False</t>
  </si>
  <si>
    <t>{bac1a9b6-47e9-457f-aefc-79356ee5088b}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</si>
  <si>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</si>
  <si>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</si>
  <si>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</si>
  <si>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</si>
  <si>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</si>
  <si>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</si>
  <si>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</si>
  <si>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</si>
  <si>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</si>
  <si>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Domov ANNA - oprava střechy-rozpočet</t>
  </si>
  <si>
    <t>KSO:</t>
  </si>
  <si>
    <t>CC-CZ:</t>
  </si>
  <si>
    <t>Místo:</t>
  </si>
  <si>
    <t xml:space="preserve"> </t>
  </si>
  <si>
    <t>Datum:</t>
  </si>
  <si>
    <t>25. 1. 2021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</si>
  <si>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</si>
  <si>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</si>
  <si>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</si>
  <si>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</si>
  <si>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</si>
  <si>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</si>
  <si>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</si>
  <si>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</si>
  <si>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</si>
  <si>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</si>
  <si>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</si>
  <si>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</si>
  <si>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</si>
  <si>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</si>
  <si>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</si>
  <si>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</si>
  <si>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</si>
  <si>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</si>
  <si>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</si>
  <si>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</si>
  <si>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</si>
  <si>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</si>
  <si>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</si>
  <si>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</si>
  <si>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</si>
  <si>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</si>
  <si>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</si>
  <si>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</si>
  <si>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</si>
  <si>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</si>
  <si>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</si>
  <si>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</si>
  <si>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</si>
  <si>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</si>
  <si>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</si>
  <si>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</si>
  <si>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</si>
  <si>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</si>
  <si>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</si>
  <si>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</si>
  <si>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</si>
  <si>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</si>
  <si>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</si>
  <si>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</si>
  <si>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</si>
  <si>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</si>
  <si>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</si>
  <si>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</si>
  <si>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</si>
  <si>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</si>
  <si>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</si>
  <si>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</si>
  <si>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</si>
  <si>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Objekt2</t>
  </si>
  <si>
    <t>Zakazka</t>
  </si>
  <si>
    <t>STA</t>
  </si>
  <si>
    <t>1</t>
  </si>
  <si>
    <t>{ce2d43f8-9bea-4d11-bac7-e348a7072429}</t>
  </si>
  <si>
    <t>2</t>
  </si>
  <si>
    <t>KRYCÍ LIST SOUPISU PRACÍ</t>
  </si>
  <si>
    <t>Objekt:</t>
  </si>
  <si>
    <t>Objekt2 - Zakazka</t>
  </si>
  <si>
    <t>REKAPITULACE ČLENĚNÍ SOUPISU PRACÍ</t>
  </si>
  <si>
    <t>Kód dílu - Popis</t>
  </si>
  <si>
    <t>Cena celkem [CZK]</t>
  </si>
  <si>
    <t>Náklady ze soupisu prací</t>
  </si>
  <si>
    <t>-1</t>
  </si>
  <si>
    <t>D2 - SO_01: I.ETAPA</t>
  </si>
  <si>
    <t>D3 - 009: Ostatní konstrukce a práce</t>
  </si>
  <si>
    <t>D4 - 021: Silnoproud</t>
  </si>
  <si>
    <t>D5 - 099: Přesun hmot HSV</t>
  </si>
  <si>
    <t>D6 - 712: Povlakové krytiny</t>
  </si>
  <si>
    <t>D7 - 713: Izolace tepelné</t>
  </si>
  <si>
    <t>D8 - 762: Konstrukce tesařské</t>
  </si>
  <si>
    <t>D9 - 763: Konstrukce montované</t>
  </si>
  <si>
    <t>D10 - 764: Konstrukce klempířské</t>
  </si>
  <si>
    <t>D11 - 765: Krytiny tvrdé</t>
  </si>
  <si>
    <t>D12 - 766: Konstrukce truhlářské</t>
  </si>
  <si>
    <t>D13 - 767: Konstrukce zámečnické</t>
  </si>
  <si>
    <t>D14 - 783: Nátěry</t>
  </si>
  <si>
    <t>D15 - 784: Malby</t>
  </si>
  <si>
    <t>D16 - V03: Zařízení staveniště</t>
  </si>
  <si>
    <t>D17 - V06: Územní vlivy</t>
  </si>
  <si>
    <t xml:space="preserve">    D18 - SO_02: Ii.ETAPA</t>
  </si>
  <si>
    <t xml:space="preserve">    D19 - SO_03: iiI.ETAPA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</si>
  <si>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</si>
  <si>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</si>
  <si>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</si>
  <si>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</si>
  <si>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</si>
  <si>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</si>
  <si>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</si>
  <si>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</si>
  <si>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</si>
  <si>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</si>
  <si>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</si>
  <si>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</si>
  <si>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</si>
  <si>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</si>
  <si>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SO_01: I.ETAPA</t>
  </si>
  <si>
    <t>ROZPOCET</t>
  </si>
  <si>
    <t>D3</t>
  </si>
  <si>
    <t>009: Ostatní konstrukce a práce</t>
  </si>
  <si>
    <t>K</t>
  </si>
  <si>
    <t>971035561</t>
  </si>
  <si>
    <t>Vybourání otvorů ve zdivu cihelném pl do 1 m2 na MC tl do 600 mm</t>
  </si>
  <si>
    <t>m3</t>
  </si>
  <si>
    <t>4</t>
  </si>
  <si>
    <t>D4</t>
  </si>
  <si>
    <t>021: Silnoproud</t>
  </si>
  <si>
    <t>021100R01</t>
  </si>
  <si>
    <t>Silnoproud- přiložen samostatný výkaz výměr specialisty - dodávka + montáž</t>
  </si>
  <si>
    <t>kpl</t>
  </si>
  <si>
    <t>D5</t>
  </si>
  <si>
    <t>099: Přesun hmot HSV</t>
  </si>
  <si>
    <t>997002611</t>
  </si>
  <si>
    <t>Nakládání suti a vybouraných hmot</t>
  </si>
  <si>
    <t>t</t>
  </si>
  <si>
    <t>6</t>
  </si>
  <si>
    <t>997013212</t>
  </si>
  <si>
    <t>Vnitrostaveništní doprava suti a vybouraných hmot pro budovy v do 9 m ručně</t>
  </si>
  <si>
    <t>8</t>
  </si>
  <si>
    <t>997013311</t>
  </si>
  <si>
    <t>Montáž a demontáž shozu suti v do 10 m</t>
  </si>
  <si>
    <t>m</t>
  </si>
  <si>
    <t>10</t>
  </si>
  <si>
    <t>997013321</t>
  </si>
  <si>
    <t>Příplatek k shozu suti v do 10 m za první a ZKD den použití</t>
  </si>
  <si>
    <t>12</t>
  </si>
  <si>
    <t>997013501</t>
  </si>
  <si>
    <t>Odvoz suti a vybouraných hmot na skládku nebo meziskládku do 1 km se složením</t>
  </si>
  <si>
    <t>14</t>
  </si>
  <si>
    <t>997013509</t>
  </si>
  <si>
    <t>Příplatek k odvozu suti a vybouraných hmot na skládku ZKD 1 km přes 1 km</t>
  </si>
  <si>
    <t>16</t>
  </si>
  <si>
    <t>997013803</t>
  </si>
  <si>
    <t>Poplatek za uložení stavebního odpadu z keramických materiálů na skládce (skládkovné)</t>
  </si>
  <si>
    <t>18</t>
  </si>
  <si>
    <t>997013811</t>
  </si>
  <si>
    <t>Poplatek za uložení stavebního dřevěného odpadu na skládce (skládkovné)</t>
  </si>
  <si>
    <t>20</t>
  </si>
  <si>
    <t>997013812</t>
  </si>
  <si>
    <t>Poplatek za uložení stavebního odpadu z materiálu na bázi sádry na skládce (skládkovné)</t>
  </si>
  <si>
    <t>22</t>
  </si>
  <si>
    <t>997013814</t>
  </si>
  <si>
    <t>Poplatek za uložení stavebního odpadu z izolačních hmot na skládce (skládkovné)</t>
  </si>
  <si>
    <t>24</t>
  </si>
  <si>
    <t>997013822</t>
  </si>
  <si>
    <t>Poplatek za uložení stavebního odpadu s oleji nebo ropnými látkami na skládce (skládkovné)</t>
  </si>
  <si>
    <t>26</t>
  </si>
  <si>
    <t>D6</t>
  </si>
  <si>
    <t>712: Povlakové krytiny</t>
  </si>
  <si>
    <t>M</t>
  </si>
  <si>
    <t>0003-00014083-00001</t>
  </si>
  <si>
    <t>Podkladní pás 30 m2/role - např. IKO ARMOURBASE PRO</t>
  </si>
  <si>
    <t>m2</t>
  </si>
  <si>
    <t>28</t>
  </si>
  <si>
    <t>0003-00018874-00001</t>
  </si>
  <si>
    <t>Asfaltový šindel např. IKO CAMBRIDGE XPRESS - balení: 3,1 m2, plošná hmotnost: 12 kg/m2</t>
  </si>
  <si>
    <t>30</t>
  </si>
  <si>
    <t>0003-000188R1-00002</t>
  </si>
  <si>
    <t>APP modifikovaný asf. pás - např. IKO ARMOURVALLEY</t>
  </si>
  <si>
    <t>32</t>
  </si>
  <si>
    <t>0003-000188R2-00003</t>
  </si>
  <si>
    <t>Podkladní pás - např. IKO ARMOURVFIX</t>
  </si>
  <si>
    <t>34</t>
  </si>
  <si>
    <t>712400831</t>
  </si>
  <si>
    <t>Odstranění povlakové krytiny střech do 30° jednovrstvé</t>
  </si>
  <si>
    <t>36</t>
  </si>
  <si>
    <t>712400832</t>
  </si>
  <si>
    <t>Odstranění povlakové krytiny střech do 30° dvouvrstvé</t>
  </si>
  <si>
    <t>38</t>
  </si>
  <si>
    <t>712400836</t>
  </si>
  <si>
    <t>Odstranění povlakové krytiny střech do 30° z asfaltových šindelů</t>
  </si>
  <si>
    <t>40</t>
  </si>
  <si>
    <t>712400845</t>
  </si>
  <si>
    <t>Demontáž ventilační hlavice na ploché střeše sklonu do 30°</t>
  </si>
  <si>
    <t>kus</t>
  </si>
  <si>
    <t>42</t>
  </si>
  <si>
    <t>712431101</t>
  </si>
  <si>
    <t>Provedení povlakové krytiny střech do 30° pásy na sucho AIP nebo NAIP</t>
  </si>
  <si>
    <t>44</t>
  </si>
  <si>
    <t>712441559</t>
  </si>
  <si>
    <t>Provedení povlakové krytiny střech do 30° pásy přitavením NAIP v plné ploše</t>
  </si>
  <si>
    <t>46</t>
  </si>
  <si>
    <t>712451111</t>
  </si>
  <si>
    <t>Provedení povlakové krytiny střech jednoduchých do 30° přibitím asfaltového šindele</t>
  </si>
  <si>
    <t>48</t>
  </si>
  <si>
    <t>712451311</t>
  </si>
  <si>
    <t>Provedení povlakové krytiny šindelových střech do 30° úprava asfaltového šindele u hřebene</t>
  </si>
  <si>
    <t>50</t>
  </si>
  <si>
    <t>712455R01</t>
  </si>
  <si>
    <t>Střešní odvětrávač - typový (schodišťový objekt) - dodávka + montáž</t>
  </si>
  <si>
    <t>52</t>
  </si>
  <si>
    <t>712600831</t>
  </si>
  <si>
    <t>Odstranění povlakové krytiny střech přes 30° jednovrstvé</t>
  </si>
  <si>
    <t>54</t>
  </si>
  <si>
    <t>712600836</t>
  </si>
  <si>
    <t>Odstranění povlakové krytiny střech přes 30° z asfaltových šindelů</t>
  </si>
  <si>
    <t>56</t>
  </si>
  <si>
    <t>712600899</t>
  </si>
  <si>
    <t>Příplatek k odstranění povlakové krytiny střech za sklon přes 60°</t>
  </si>
  <si>
    <t>58</t>
  </si>
  <si>
    <t>998712202</t>
  </si>
  <si>
    <t>Přesun hmot procentní pro krytiny povlakové v objektech v do 12 m</t>
  </si>
  <si>
    <t>%</t>
  </si>
  <si>
    <t>60</t>
  </si>
  <si>
    <t>D7</t>
  </si>
  <si>
    <t>713: Izolace tepelné</t>
  </si>
  <si>
    <t>0003-00013608-00006</t>
  </si>
  <si>
    <t>Minerální vata např. DEKWOOL G 035r  role  100 mm  (5500x1200 mm) - tloušťka: 200 mm, balení: 3,36 m2, součinitel tepelné vodivosti: 0,035 W/mK, šířka: 1200 mm</t>
  </si>
  <si>
    <t>62</t>
  </si>
  <si>
    <t>0003-00013608-00008</t>
  </si>
  <si>
    <t>Minerální vata např. DEKWOOL G 035r  role  100 mm  (5500x1200 mm) - tloušťka: 80 mm, balení: 7,8 m2, součinitel tepelné vodivosti: 0,035 W/mK, šířka: 1200 mm</t>
  </si>
  <si>
    <t>64</t>
  </si>
  <si>
    <t>713110813</t>
  </si>
  <si>
    <t>Odstranění tepelné izolace stropů volně kladené z vláknitých materiálů tl přes 100 mm</t>
  </si>
  <si>
    <t>66</t>
  </si>
  <si>
    <t>713111111</t>
  </si>
  <si>
    <t>Montáž izolace tepelné vrchem stropů volně kladenými rohožemi, pásy, dílci, deskami</t>
  </si>
  <si>
    <t>68</t>
  </si>
  <si>
    <t>998713202</t>
  </si>
  <si>
    <t>Přesun hmot procentní pro izolace tepelné v objektech v do 12 m</t>
  </si>
  <si>
    <t>70</t>
  </si>
  <si>
    <t>D8</t>
  </si>
  <si>
    <t>762: Konstrukce tesařské</t>
  </si>
  <si>
    <t>60511120</t>
  </si>
  <si>
    <t>Řezivo stavební prkna prismovaná tloušťky 25 (32) mm délky 2 - 5 m</t>
  </si>
  <si>
    <t>72</t>
  </si>
  <si>
    <t>60514114</t>
  </si>
  <si>
    <t>Řezivo jehličnaté,střešní latě impregnované dl 3 - 5 m</t>
  </si>
  <si>
    <t>74</t>
  </si>
  <si>
    <t>762331911</t>
  </si>
  <si>
    <t>Vyřezání části střešní vazby průřezové plochy řeziva do 120 cm2 délky do 3 m</t>
  </si>
  <si>
    <t>76</t>
  </si>
  <si>
    <t>762331921</t>
  </si>
  <si>
    <t>Vyřezání části střešní vazby průřezové plochy řeziva do 224 cm2 délky do 3 m</t>
  </si>
  <si>
    <t>78</t>
  </si>
  <si>
    <t>762332921</t>
  </si>
  <si>
    <t>Doplnění části střešní vazby z hranolů průřezové plochy do 120 cm2 včetně materiálu</t>
  </si>
  <si>
    <t>80</t>
  </si>
  <si>
    <t>762332922</t>
  </si>
  <si>
    <t>Doplnění části střešní vazby z hranolů průřezové plochy do 224 cm2 včetně materiálu</t>
  </si>
  <si>
    <t>82</t>
  </si>
  <si>
    <t>762341210</t>
  </si>
  <si>
    <t>Montáž bednění střech rovných a šikmých sklonu do 60° z hrubých prken na sraz</t>
  </si>
  <si>
    <t>84</t>
  </si>
  <si>
    <t>762341811</t>
  </si>
  <si>
    <t>Demontáž bednění střech z prken</t>
  </si>
  <si>
    <t>86</t>
  </si>
  <si>
    <t>762342441</t>
  </si>
  <si>
    <t>Montáž lišt trojúhelníkových nebo kontralatí na střechách sklonu do 60°</t>
  </si>
  <si>
    <t>88</t>
  </si>
  <si>
    <t>762395000</t>
  </si>
  <si>
    <t>Spojovací prostředky pro montáž krovu, bednění, laťování, světlíky, klíny</t>
  </si>
  <si>
    <t>90</t>
  </si>
  <si>
    <t>762420R01</t>
  </si>
  <si>
    <t>Obložení římsy z desek CEMBONIT tl 8 mm vč. podkladního roštu - dodávka + montáž</t>
  </si>
  <si>
    <t>92</t>
  </si>
  <si>
    <t>762421014</t>
  </si>
  <si>
    <t>Obložení stropu z desek OSB tl 18 mm na sraz šroubovaných</t>
  </si>
  <si>
    <t>94</t>
  </si>
  <si>
    <t>762521104</t>
  </si>
  <si>
    <t>Položení podlahy z hrubých prken na sraz</t>
  </si>
  <si>
    <t>96</t>
  </si>
  <si>
    <t>998762202</t>
  </si>
  <si>
    <t>Přesun hmot procentní pro kce tesařské v objektech v do 12 m</t>
  </si>
  <si>
    <t>98</t>
  </si>
  <si>
    <t>D9</t>
  </si>
  <si>
    <t>763: Konstrukce montované</t>
  </si>
  <si>
    <t>479Lx0006-01</t>
  </si>
  <si>
    <t>Folie (parozábrana) do střech kupř. DEKFOL N AL - 170 SPECIÁL (75m2/bal.)</t>
  </si>
  <si>
    <t>100</t>
  </si>
  <si>
    <t>763131432</t>
  </si>
  <si>
    <t>SDK podhled deska 1xDF 15 bez TI dvouvrstvá spodní kce profil CD+UD</t>
  </si>
  <si>
    <t>102</t>
  </si>
  <si>
    <t>763131714</t>
  </si>
  <si>
    <t>SDK podhled základní penetrační nátěr</t>
  </si>
  <si>
    <t>104</t>
  </si>
  <si>
    <t>763131751</t>
  </si>
  <si>
    <t>Montáž parotěsné zábrany do SDK podhledu</t>
  </si>
  <si>
    <t>106</t>
  </si>
  <si>
    <t>763131821</t>
  </si>
  <si>
    <t>Demontáž SDK podhledu s dvouvrstvou nosnou kcí z ocelových profilů opláštění jednoduché</t>
  </si>
  <si>
    <t>108</t>
  </si>
  <si>
    <t>998763402</t>
  </si>
  <si>
    <t>Přesun hmot procentní pro sádrokartonové konstrukce v objektech v do 12 m</t>
  </si>
  <si>
    <t>110</t>
  </si>
  <si>
    <t>D10</t>
  </si>
  <si>
    <t>764: Konstrukce klempířské</t>
  </si>
  <si>
    <t>764001R01</t>
  </si>
  <si>
    <t>K 1.1.- PODOKAPNÍ ŽLAB ČTYŘHRANNÉHO TVARU 130x130 MM R.Š. 500 MM AL PLECH - VČETNĚ HÁKŮ, ČEL  A  HRDEL - BARVA DLE KRYTINY</t>
  </si>
  <si>
    <t>112</t>
  </si>
  <si>
    <t>764001R02</t>
  </si>
  <si>
    <t>K 1.2 - PODOKAPNÍ ŽLAB ČTYŘHRANNÉHO TVARU 80x80 MM R.Š. 330 MM AL PLECH - VČETNĚ HÁKŮ - BARVA DLE KRYTINY</t>
  </si>
  <si>
    <t>114</t>
  </si>
  <si>
    <t>764001R03</t>
  </si>
  <si>
    <t>K 1.3 - ODPADNÍ TROUBY ČTYŘHRANNÉHO TVARU 120x120 MM R.Š. 500 MM AL PLECH -  BARVA DLE KRYTINY</t>
  </si>
  <si>
    <t>116</t>
  </si>
  <si>
    <t>764001R04</t>
  </si>
  <si>
    <t>K 1.4 - Oplechování okapu R.Š. 330 MM AL PLECH -  BARVA DLE KRYTINY</t>
  </si>
  <si>
    <t>118</t>
  </si>
  <si>
    <t>764001R05</t>
  </si>
  <si>
    <t>K 1.5 - Oplechování styku střech vč. dilatace R.Š. 600 MM AL PLECH -  BARVA DLE KRYTINY</t>
  </si>
  <si>
    <t>120</t>
  </si>
  <si>
    <t>764001R06</t>
  </si>
  <si>
    <t>K 1.6 - Oplechování nároží mansardy vč. zatahov. pásů R.Š. 800 MM AL PLECH -  BARVA DLE KRYTINY</t>
  </si>
  <si>
    <t>122</t>
  </si>
  <si>
    <t>764001R07</t>
  </si>
  <si>
    <t>K 1.7 - Dvojitý větrací hřeben vybednění R.Š. 600 MM AL PLECH - KOMPLETNÍ KONSTRUKCE -  BARVA DLE KRYTINY</t>
  </si>
  <si>
    <t>124</t>
  </si>
  <si>
    <t>764001R08</t>
  </si>
  <si>
    <t>K 1.8 -Oplechování ostění oken R.Š. 250 MM AL PLECH -  BARVA DLE KRYTINY</t>
  </si>
  <si>
    <t>126</t>
  </si>
  <si>
    <t>764001R09</t>
  </si>
  <si>
    <t>K 1.9 -Oplechování podokeníků R.Š. 600 MM AL PLECH -  BARVA DLE KRYTINY</t>
  </si>
  <si>
    <t>128</t>
  </si>
  <si>
    <t>764001R10</t>
  </si>
  <si>
    <t>K 1.10 -Oplechování napojení na pult. střechu vč. dilatace R.Š. 800 MM AL PLECH -  BARVA DLE KRYTINY</t>
  </si>
  <si>
    <t>130</t>
  </si>
  <si>
    <t>764001R11</t>
  </si>
  <si>
    <t>K 1.11 -Oplechování nadpraží oken R.Š. 250 MM AL PLECH -  BARVA DLE KRYTINY</t>
  </si>
  <si>
    <t>132</t>
  </si>
  <si>
    <t>764001R12</t>
  </si>
  <si>
    <t>K 1.12 -Oplechování styku parapetu a ostění oken R.Š. 250 MM AL PLECH -  BARVA DLE KRYTINY</t>
  </si>
  <si>
    <t>134</t>
  </si>
  <si>
    <t>764001R13</t>
  </si>
  <si>
    <t>K 1.13 -Oplechování prostupů VZT - AL PLECH -  BARVA DLE KRYTINY</t>
  </si>
  <si>
    <t>136</t>
  </si>
  <si>
    <t>764001R14</t>
  </si>
  <si>
    <t>K 1.14 -Oplechování prostupů světlovodu - AL PLECH - SOUČÁST DODÁVKY SVĚTLOVODU</t>
  </si>
  <si>
    <t>138</t>
  </si>
  <si>
    <t>764001R15</t>
  </si>
  <si>
    <t>K 1.15 -Oplechování prostupů zdravotechniky - AL PLECH -  BARVA DLE KRYTINY</t>
  </si>
  <si>
    <t>140</t>
  </si>
  <si>
    <t>764001R16</t>
  </si>
  <si>
    <t>K 1.16 -Oplechování úžlabí - R.Š 500 MM - AL PLECH -  BARVA DLE KRYTINY</t>
  </si>
  <si>
    <t>142</t>
  </si>
  <si>
    <t>764001R17</t>
  </si>
  <si>
    <t>K 1.17 -Oplechování otvorů v ploše střechy (2 okna, 1 žaluzie)- R.Š 500 MM - AL PLECH -  BARVA DLE KRYTINY</t>
  </si>
  <si>
    <t>144</t>
  </si>
  <si>
    <t>764001R18</t>
  </si>
  <si>
    <t>K 1.18 -Větrací pás AERO-AL (nasávání pro odvětrání)</t>
  </si>
  <si>
    <t>146</t>
  </si>
  <si>
    <t>764001R19</t>
  </si>
  <si>
    <t>K 1.19 -Výlez na střechu vč. oplechování 600x600 mm</t>
  </si>
  <si>
    <t>148</t>
  </si>
  <si>
    <t>764199R01</t>
  </si>
  <si>
    <t>Demontáž veškerých klempířských prvků střechy - I.etapa</t>
  </si>
  <si>
    <t>150</t>
  </si>
  <si>
    <t>998764202</t>
  </si>
  <si>
    <t>Přesun hmot procentní pro konstrukce klempířské v objektech v do 12 m</t>
  </si>
  <si>
    <t>152</t>
  </si>
  <si>
    <t>D11</t>
  </si>
  <si>
    <t>765: Krytiny tvrdé</t>
  </si>
  <si>
    <t>0003-00013001-00001</t>
  </si>
  <si>
    <t>Větrací vsuvka kupř. BRAMAC</t>
  </si>
  <si>
    <t>ks</t>
  </si>
  <si>
    <t>154</t>
  </si>
  <si>
    <t>0003-00013592-00001</t>
  </si>
  <si>
    <t>Oboustranná lepicí páska např. DEKTAPE KONTRA (50mm x 15m) pod kontralatě - šířka: 50 mm, délka: 15 m, balení: 15 bm</t>
  </si>
  <si>
    <t>156</t>
  </si>
  <si>
    <t>0003-00013601-00001</t>
  </si>
  <si>
    <t>Difúzně propustná fólie např. DEKTEN MULTI-PRO - balení: 75 m2, šířka role: 1,5 m, materiál: polyester/polymer, ekvivalentní dif.tl.: 0,09 m (-0,04/+</t>
  </si>
  <si>
    <t>158</t>
  </si>
  <si>
    <t>59161158</t>
  </si>
  <si>
    <t>Hák protisněhový 420 mm barevný</t>
  </si>
  <si>
    <t>160</t>
  </si>
  <si>
    <t>765115401</t>
  </si>
  <si>
    <t>Montáž protisněhového háku</t>
  </si>
  <si>
    <t>162</t>
  </si>
  <si>
    <t>765191023</t>
  </si>
  <si>
    <t>Montáž pojistné hydroizolační fólie kladené ve sklonu přes 20° s lepenými spoji na bednění</t>
  </si>
  <si>
    <t>164</t>
  </si>
  <si>
    <t>765191031</t>
  </si>
  <si>
    <t>Montáž pojistné hydroizolační fólie lepení těsnících pásků pod kontralatě</t>
  </si>
  <si>
    <t>166</t>
  </si>
  <si>
    <t>998765202</t>
  </si>
  <si>
    <t>Přesun hmot procentní pro krytiny skládané v objektech v do 12 m</t>
  </si>
  <si>
    <t>168</t>
  </si>
  <si>
    <t>D12</t>
  </si>
  <si>
    <t>766: Konstrukce truhlářské</t>
  </si>
  <si>
    <t>766660S01</t>
  </si>
  <si>
    <t>Požární uzávěr vstupu do podstřešního prostoru 900x900 mm EW30DP3 - dodávka + montáž vč. úpravy ostění</t>
  </si>
  <si>
    <t>170</t>
  </si>
  <si>
    <t>766674810</t>
  </si>
  <si>
    <t>Demontáž střešního okna hladká krytina do 30° - vč. "tubusu"</t>
  </si>
  <si>
    <t>172</t>
  </si>
  <si>
    <t>998766202</t>
  </si>
  <si>
    <t>Přesun hmot procentní pro konstrukce truhlářské v objektech v do 12 m</t>
  </si>
  <si>
    <t>174</t>
  </si>
  <si>
    <t>D13</t>
  </si>
  <si>
    <t>767: Konstrukce zámečnické</t>
  </si>
  <si>
    <t>55381R01</t>
  </si>
  <si>
    <t>Světlovod tubusový průměr 350 mm délka 1600 mm - kompletní dodávka a montáž</t>
  </si>
  <si>
    <t>176</t>
  </si>
  <si>
    <t>55381R02</t>
  </si>
  <si>
    <t>Světlovod tubusový průměr 350 mm délka 2200 mm - kompletní dodávka a montáž</t>
  </si>
  <si>
    <t>178</t>
  </si>
  <si>
    <t>55381R03</t>
  </si>
  <si>
    <t>Světlovod tubusový průměr 530 mm délka 1600 mm - kompletní dodávka a montáž</t>
  </si>
  <si>
    <t>180</t>
  </si>
  <si>
    <t>55381R04</t>
  </si>
  <si>
    <t>Světlovod tubusový průměr 530 mm délka 2200 mm - kompletní dodávka a montáž</t>
  </si>
  <si>
    <t>182</t>
  </si>
  <si>
    <t>998767202</t>
  </si>
  <si>
    <t>Přesun hmot procentní pro zámečnické konstrukce v objektech v do 12 m</t>
  </si>
  <si>
    <t>184</t>
  </si>
  <si>
    <t>D14</t>
  </si>
  <si>
    <t>783: Nátěry</t>
  </si>
  <si>
    <t>783310R01</t>
  </si>
  <si>
    <t>Nátěry ocelových doplňkových konstrukcí (kupř. část podhledu u schodiš. objektu)</t>
  </si>
  <si>
    <t>186</t>
  </si>
  <si>
    <t>783783311</t>
  </si>
  <si>
    <t>Nátěry tesařských kcí proti dřevokazným houbám, hmyzu a plísním preventivní dvojnásobné v interiéru</t>
  </si>
  <si>
    <t>188</t>
  </si>
  <si>
    <t>7837833R1</t>
  </si>
  <si>
    <t>Nátěry stávajících tesařských kcí proti dřevokazným houbám, hmyzu a plísním preventivní  - dvojnásobné v interiéru</t>
  </si>
  <si>
    <t>190</t>
  </si>
  <si>
    <t>D15</t>
  </si>
  <si>
    <t>784: Malby</t>
  </si>
  <si>
    <t>784211107</t>
  </si>
  <si>
    <t>Dvojnásobné  bílé malby ze směsí za mokra výborně otěruvzdorných na schodišti výšky do 3,80 m</t>
  </si>
  <si>
    <t>192</t>
  </si>
  <si>
    <t>D16</t>
  </si>
  <si>
    <t>V03: Zařízení staveniště</t>
  </si>
  <si>
    <t>030001000</t>
  </si>
  <si>
    <t>Zařízení staveniště</t>
  </si>
  <si>
    <t>Kč</t>
  </si>
  <si>
    <t>194</t>
  </si>
  <si>
    <t>D17</t>
  </si>
  <si>
    <t>V06: Územní vlivy</t>
  </si>
  <si>
    <t>065002000</t>
  </si>
  <si>
    <t>Mimostaveništní doprava materiálů</t>
  </si>
  <si>
    <t>196</t>
  </si>
  <si>
    <t>D18</t>
  </si>
  <si>
    <t>SO_02: Ii.ETAPA</t>
  </si>
  <si>
    <t>021100R02</t>
  </si>
  <si>
    <t>198</t>
  </si>
  <si>
    <t>200</t>
  </si>
  <si>
    <t>202</t>
  </si>
  <si>
    <t>204</t>
  </si>
  <si>
    <t>206</t>
  </si>
  <si>
    <t>208</t>
  </si>
  <si>
    <t>210</t>
  </si>
  <si>
    <t>212</t>
  </si>
  <si>
    <t>214</t>
  </si>
  <si>
    <t>216</t>
  </si>
  <si>
    <t>218</t>
  </si>
  <si>
    <t>220</t>
  </si>
  <si>
    <t>222</t>
  </si>
  <si>
    <t>224</t>
  </si>
  <si>
    <t>226</t>
  </si>
  <si>
    <t>228</t>
  </si>
  <si>
    <t>230</t>
  </si>
  <si>
    <t>232</t>
  </si>
  <si>
    <t>234</t>
  </si>
  <si>
    <t>236</t>
  </si>
  <si>
    <t>238</t>
  </si>
  <si>
    <t>240</t>
  </si>
  <si>
    <t>242</t>
  </si>
  <si>
    <t>244</t>
  </si>
  <si>
    <t>246</t>
  </si>
  <si>
    <t>248</t>
  </si>
  <si>
    <t>250</t>
  </si>
  <si>
    <t>252</t>
  </si>
  <si>
    <t>254</t>
  </si>
  <si>
    <t>256</t>
  </si>
  <si>
    <t>258</t>
  </si>
  <si>
    <t>260</t>
  </si>
  <si>
    <t>262</t>
  </si>
  <si>
    <t>264</t>
  </si>
  <si>
    <t>266</t>
  </si>
  <si>
    <t>268</t>
  </si>
  <si>
    <t>270</t>
  </si>
  <si>
    <t>272</t>
  </si>
  <si>
    <t>274</t>
  </si>
  <si>
    <t>276</t>
  </si>
  <si>
    <t>278</t>
  </si>
  <si>
    <t>280</t>
  </si>
  <si>
    <t>282</t>
  </si>
  <si>
    <t>284</t>
  </si>
  <si>
    <t>286</t>
  </si>
  <si>
    <t>288</t>
  </si>
  <si>
    <t>290</t>
  </si>
  <si>
    <t>292</t>
  </si>
  <si>
    <t>764001S01</t>
  </si>
  <si>
    <t>K 2.1.- PODOKAPNÍ ŽLAB ČTYŘHRANNÉHO TVARU 130x130 MM R.Š. 500 MM AL PLECH - VČETNĚ HÁKŮ, ČEL  A  HRDEL - BARVA DLE KRYTINY</t>
  </si>
  <si>
    <t>294</t>
  </si>
  <si>
    <t>764001S02</t>
  </si>
  <si>
    <t>K 2.2 - PODOKAPNÍ ŽLAB ČTYŘHRANNÉHO TVARU 80x80 MM R.Š. 330 MM AL PLECH - VČETNĚ HÁKŮ - BARVA DLE KRYTINY</t>
  </si>
  <si>
    <t>296</t>
  </si>
  <si>
    <t>764001S03</t>
  </si>
  <si>
    <t>K 2.3 - ODPADNÍ TROUBY ČTYŘHRANNÉHO TVARU 120x120 MM R.Š. 500 MM AL PLECH -  BARVA DLE KRYTINY</t>
  </si>
  <si>
    <t>298</t>
  </si>
  <si>
    <t>764001S04</t>
  </si>
  <si>
    <t>K 2.4 - Oplechování okapu R.Š. 330 MM AL PLECH -  BARVA DLE KRYTINY</t>
  </si>
  <si>
    <t>300</t>
  </si>
  <si>
    <t>764001S06</t>
  </si>
  <si>
    <t>K 2.6 -Oplechování nároží mansardy vč. zatahov. pásků R.Š. 800 MM AL PLECH -  BARVA DLE KRYTINY</t>
  </si>
  <si>
    <t>304</t>
  </si>
  <si>
    <t>764001S05</t>
  </si>
  <si>
    <t>K 2.5 -Oplechování nadpraží oken R.Š. 250 MM AL PLECH -  BARVA DLE KRYTINY</t>
  </si>
  <si>
    <t>302</t>
  </si>
  <si>
    <t>764001S07</t>
  </si>
  <si>
    <t>K 2.7 - Dvojitý větrací hřeben vybednění R.Š. 600 MM AL PLECH - KOMPLETNÍ KONSTRUKCE -  BARVA DLE KRYTINY</t>
  </si>
  <si>
    <t>306</t>
  </si>
  <si>
    <t>764001S08</t>
  </si>
  <si>
    <t>K 2.8 -Oplechování u pultové střechy vč. dilatace R.Š. 1000 MM AL PLECH -  BARVA DLE KRYTINY</t>
  </si>
  <si>
    <t>308</t>
  </si>
  <si>
    <t>764001S09</t>
  </si>
  <si>
    <t>K 2.9 -Oplechování ostění oken R.Š. 250 MM AL PLECH -  BARVA DLE KRYTINY</t>
  </si>
  <si>
    <t>310</t>
  </si>
  <si>
    <t>764001S10</t>
  </si>
  <si>
    <t>K 2.10 -Oplechování podokeníků R.Š. 600 MM AL PLECH -  BARVA DLE KRYTINY</t>
  </si>
  <si>
    <t>312</t>
  </si>
  <si>
    <t>764001S11</t>
  </si>
  <si>
    <t>K 2.11 -Kompletní lemování štítové zdi R.Š. 330 MM AL PLECH -  BARVA DLE KRYTINY</t>
  </si>
  <si>
    <t>314</t>
  </si>
  <si>
    <t>764001S12</t>
  </si>
  <si>
    <t>K 2.12 -Oplechování styku parapetu a ostění oken R.Š. 250 MM AL PLECH -  BARVA DLE KRYTINY</t>
  </si>
  <si>
    <t>316</t>
  </si>
  <si>
    <t>764001S13</t>
  </si>
  <si>
    <t>K 2.13 -Oplechování prostupů VZT - AL PLECH -  BARVA DLE KRYTINY</t>
  </si>
  <si>
    <t>318</t>
  </si>
  <si>
    <t>764001S14</t>
  </si>
  <si>
    <t>K 2.14 -Oplechování prostupů světlovodu - AL PLECH - SOUČÁST DODÁVKY SVĚTLOVODU</t>
  </si>
  <si>
    <t>320</t>
  </si>
  <si>
    <t>764001S15</t>
  </si>
  <si>
    <t>K 2.15 -Oplechování prostupů zdravotechniky - AL PLECH -  BARVA DLE KRYTINY</t>
  </si>
  <si>
    <t>322</t>
  </si>
  <si>
    <t>764001S16</t>
  </si>
  <si>
    <t>K 2.16 -Oplechování úžlabí - R.Š 500 MM - AL PLECH -  BARVA DLE KRYTINY</t>
  </si>
  <si>
    <t>324</t>
  </si>
  <si>
    <t>764001S17</t>
  </si>
  <si>
    <t>K 2.17 -Větrací pás AERO-AL (nasávání pro odvětrání)</t>
  </si>
  <si>
    <t>326</t>
  </si>
  <si>
    <t>764001S18</t>
  </si>
  <si>
    <t>K 2.18 -Výlez na střechu vč. oplechování 600x600 mm</t>
  </si>
  <si>
    <t>328</t>
  </si>
  <si>
    <t>764199S01</t>
  </si>
  <si>
    <t>Demontáž veškerých klempířských prvků střechy - II.etapa</t>
  </si>
  <si>
    <t>330</t>
  </si>
  <si>
    <t>332</t>
  </si>
  <si>
    <t>334</t>
  </si>
  <si>
    <t>336</t>
  </si>
  <si>
    <t>338</t>
  </si>
  <si>
    <t>340</t>
  </si>
  <si>
    <t>342</t>
  </si>
  <si>
    <t>344</t>
  </si>
  <si>
    <t>346</t>
  </si>
  <si>
    <t>348</t>
  </si>
  <si>
    <t>350</t>
  </si>
  <si>
    <t>352</t>
  </si>
  <si>
    <t>354</t>
  </si>
  <si>
    <t>356</t>
  </si>
  <si>
    <t>358</t>
  </si>
  <si>
    <t>783310S01</t>
  </si>
  <si>
    <t>Nátěry ocelových doplňkových konstrukcí (kupř. nosné části zimní zahrady)</t>
  </si>
  <si>
    <t>360</t>
  </si>
  <si>
    <t>362</t>
  </si>
  <si>
    <t>364</t>
  </si>
  <si>
    <t>366</t>
  </si>
  <si>
    <t>368</t>
  </si>
  <si>
    <t>370</t>
  </si>
  <si>
    <t>D19</t>
  </si>
  <si>
    <t>SO_03: iiI.ETAPA</t>
  </si>
  <si>
    <t>372</t>
  </si>
  <si>
    <t>021100R03</t>
  </si>
  <si>
    <t>374</t>
  </si>
  <si>
    <t>376</t>
  </si>
  <si>
    <t>378</t>
  </si>
  <si>
    <t>380</t>
  </si>
  <si>
    <t>382</t>
  </si>
  <si>
    <t>384</t>
  </si>
  <si>
    <t>386</t>
  </si>
  <si>
    <t>388</t>
  </si>
  <si>
    <t>390</t>
  </si>
  <si>
    <t>392</t>
  </si>
  <si>
    <t>394</t>
  </si>
  <si>
    <t>396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</si>
  <si>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</si>
  <si>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</si>
  <si>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</si>
  <si>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</si>
  <si>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</si>
  <si>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</si>
  <si>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</si>
  <si>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</si>
  <si>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</si>
  <si>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</si>
  <si>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</si>
  <si>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</si>
  <si>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</si>
  <si>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</si>
  <si>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</si>
  <si>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</si>
  <si>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</si>
  <si>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</si>
  <si>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</si>
  <si>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</si>
  <si>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</si>
  <si>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</si>
  <si>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</si>
  <si>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</si>
  <si>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</si>
  <si>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</si>
  <si>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</si>
  <si>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</si>
  <si>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</si>
  <si>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</si>
  <si>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</si>
  <si>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</si>
  <si>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</si>
  <si>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</si>
  <si>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</si>
  <si>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</si>
  <si>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764001T01</t>
  </si>
  <si>
    <t>K 3.1.- PODOKAPNÍ ŽLAB ČTYŘHRANNÉHO TVARU 130x130 MM R.Š. 500 MM AL PLECH - VČETNĚ HÁKŮ, ČEL  A  HRDEL - BARVA DLE KRYTINY</t>
  </si>
  <si>
    <t>470</t>
  </si>
  <si>
    <t>764001T02</t>
  </si>
  <si>
    <t>K 3.2 - PODOKAPNÍ ŽLAB ČTYŘHRANNÉHO TVARU 80x80 MM R.Š. 330 MM AL PLECH - VČETNĚ HÁKŮ - BARVA DLE KRYTINY</t>
  </si>
  <si>
    <t>472</t>
  </si>
  <si>
    <t>764001T03</t>
  </si>
  <si>
    <t>K 3.3 - PODOKAPNÍ ŽLAB PŮLKRTHOVÝ R.Š. 330 MM AL PLECH - VČETNĚ HÁKŮ - BARVA DLE KRYTINY</t>
  </si>
  <si>
    <t>474</t>
  </si>
  <si>
    <t>764001T04</t>
  </si>
  <si>
    <t>K 3.4 - ODPADNÍ TROUBY ČTYŘHRANNÉHO TVARU 120x120 MM R.Š. 500 MM AL PLECH -  BARVA DLE KRYTINY</t>
  </si>
  <si>
    <t>476</t>
  </si>
  <si>
    <t>764001T05</t>
  </si>
  <si>
    <t>K 3.5 - Oplechování okapu R.Š. 330 MM AL PLECH -  BARVA DLE KRYTINY</t>
  </si>
  <si>
    <t>478</t>
  </si>
  <si>
    <t>764001T06</t>
  </si>
  <si>
    <t>K 3.6 - Kompletní lemování štítové zdi R.Š. 330 MM AL PLECH -  BARVA DLE KRYTINY</t>
  </si>
  <si>
    <t>480</t>
  </si>
  <si>
    <t>764001T07</t>
  </si>
  <si>
    <t>K 3.7 - Oplechování nároží mansardy vč. zatahov. pásů R.Š. 800 MM AL PLECH -  BARVA DLE KRYTINY</t>
  </si>
  <si>
    <t>482</t>
  </si>
  <si>
    <t>764001T08</t>
  </si>
  <si>
    <t>K 3.8 - Oplechování přechodu ploch R.Š. 800 MM AL PLECH -  BARVA DLE KRYTINY</t>
  </si>
  <si>
    <t>484</t>
  </si>
  <si>
    <t>764001T09</t>
  </si>
  <si>
    <t>K 3.9 - Dvojitý větrací hřeben vybednění R.Š. 600 MM AL PLECH - KOMPLETNÍ KONSTRUKCE -  BARVA DLE KRYTINY</t>
  </si>
  <si>
    <t>486</t>
  </si>
  <si>
    <t>764001T10</t>
  </si>
  <si>
    <t>K 3.10 -Oplechování u pultové střechy vč. dilatace R.Š. 1000 MM AL PLECH -  BARVA DLE KRYTINY</t>
  </si>
  <si>
    <t>488</t>
  </si>
  <si>
    <t>764001T11</t>
  </si>
  <si>
    <t>K 3.11 -Oplechování ostění oken R.Š. 250 MM AL PLECH -  BARVA DLE KRYTINY</t>
  </si>
  <si>
    <t>490</t>
  </si>
  <si>
    <t>764001T12</t>
  </si>
  <si>
    <t>K 3.12 -Oplechování podokeníků R.Š. 600 MM AL PLECH -  BARVA DLE KRYTINY</t>
  </si>
  <si>
    <t>492</t>
  </si>
  <si>
    <t>764001T13</t>
  </si>
  <si>
    <t>K 3.13 -Oplechování nadpraží oken R.Š. 250 MM AL PLECH -  BARVA DLE KRYTINY</t>
  </si>
  <si>
    <t>494</t>
  </si>
  <si>
    <t>764001T14</t>
  </si>
  <si>
    <t>K 3.14 -Oplechování styku parapetu a ostění oken R.Š. 250 MM AL PLECH -  BARVA DLE KRYTINY</t>
  </si>
  <si>
    <t>496</t>
  </si>
  <si>
    <t>764001T15</t>
  </si>
  <si>
    <t>K 3.15 -Oplechování prostupů VZT - AL PLECH -  BARVA DLE KRYTINY</t>
  </si>
  <si>
    <t>498</t>
  </si>
  <si>
    <t>764001T16</t>
  </si>
  <si>
    <t>K 3.16 -Oplechování prostupů světlovodu - AL PLECH - SOUČÁST DODÁVKY SVĚTLOVODU</t>
  </si>
  <si>
    <t>500</t>
  </si>
  <si>
    <t>764001T17</t>
  </si>
  <si>
    <t>K 3.17 -Oplechování prostupů zdravotechniky - AL PLECH -  BARVA DLE KRYTINY</t>
  </si>
  <si>
    <t>502</t>
  </si>
  <si>
    <t>764001T18</t>
  </si>
  <si>
    <t>K 3.18 -Oplechování úžlabí - R.Š 500 MM - AL PLECH -  BARVA DLE KRYTINY</t>
  </si>
  <si>
    <t>504</t>
  </si>
  <si>
    <t>764001T19</t>
  </si>
  <si>
    <t>K 3.19 - Kompletní oplechování atiky a zaatikové plochy R.Š.1000 MM AL PLECH -  BARVA DLE KRYTINY</t>
  </si>
  <si>
    <t>506</t>
  </si>
  <si>
    <t>764001T20</t>
  </si>
  <si>
    <t>K 3.20 -Oplechování komínu 2800x600 MM - AL PLECH -  BARVA DLE KRYTINY</t>
  </si>
  <si>
    <t>508</t>
  </si>
  <si>
    <t>764001T21</t>
  </si>
  <si>
    <t>K 3.21 -Oplechování otvorů v ploše střechy (žaluzie) - R.Š 500 MM - AL PLECH -  BARVA DLE KRYTINY</t>
  </si>
  <si>
    <t>510</t>
  </si>
  <si>
    <t>764001T22</t>
  </si>
  <si>
    <t>K 3.22 -Výlez na střechu vč. oplechování 600x600 mm</t>
  </si>
  <si>
    <t>512</t>
  </si>
  <si>
    <t>764001T23</t>
  </si>
  <si>
    <t>K 3.23- Oplechování styku střech vč. dilatace R.Š. 600 MM AL PLECH -  BARVA DLE KRYTINY</t>
  </si>
  <si>
    <t>514</t>
  </si>
  <si>
    <t>764001T24</t>
  </si>
  <si>
    <t>K 3.24 -Větrací pás AERO-AL (nasávání pro odvětrání)</t>
  </si>
  <si>
    <t>516</t>
  </si>
  <si>
    <t>764199R03</t>
  </si>
  <si>
    <t>Demontáž veškerých klempířských prvků střechy - III.etapa</t>
  </si>
  <si>
    <t>518</t>
  </si>
  <si>
    <t>520</t>
  </si>
  <si>
    <t>522</t>
  </si>
  <si>
    <t>524</t>
  </si>
  <si>
    <t>526</t>
  </si>
  <si>
    <t>528</t>
  </si>
  <si>
    <t>530</t>
  </si>
  <si>
    <t>532</t>
  </si>
  <si>
    <t>534</t>
  </si>
  <si>
    <t>536</t>
  </si>
  <si>
    <t>538</t>
  </si>
  <si>
    <t>540</t>
  </si>
  <si>
    <t>542</t>
  </si>
  <si>
    <t>544</t>
  </si>
  <si>
    <t>546</t>
  </si>
  <si>
    <t>548</t>
  </si>
  <si>
    <t>550</t>
  </si>
  <si>
    <t>783310R03</t>
  </si>
  <si>
    <t>Nátěry ocelových doplňkových konstrukcí (kupř. část podhledu u schodiš. objektu, část zimní zahrady)</t>
  </si>
  <si>
    <t>552</t>
  </si>
  <si>
    <t>554</t>
  </si>
  <si>
    <t>556</t>
  </si>
  <si>
    <t>558</t>
  </si>
  <si>
    <t>560</t>
  </si>
  <si>
    <t>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</si>
</sst>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9" workbookViewId="0">
      <selection activeCell="K5" sqref="K5:AO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4" t="s">
        <v>14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6">
        <f>ROUND(AG94,2)</f>
        <v>17031413.809999999</v>
      </c>
      <c r="AL26" s="167"/>
      <c r="AM26" s="167"/>
      <c r="AN26" s="167"/>
      <c r="AO26" s="16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8" t="s">
        <v>30</v>
      </c>
      <c r="M28" s="168"/>
      <c r="N28" s="168"/>
      <c r="O28" s="168"/>
      <c r="P28" s="168"/>
      <c r="Q28" s="26"/>
      <c r="R28" s="26"/>
      <c r="S28" s="26"/>
      <c r="T28" s="26"/>
      <c r="U28" s="26"/>
      <c r="V28" s="26"/>
      <c r="W28" s="168" t="s">
        <v>31</v>
      </c>
      <c r="X28" s="168"/>
      <c r="Y28" s="168"/>
      <c r="Z28" s="168"/>
      <c r="AA28" s="168"/>
      <c r="AB28" s="168"/>
      <c r="AC28" s="168"/>
      <c r="AD28" s="168"/>
      <c r="AE28" s="168"/>
      <c r="AF28" s="26"/>
      <c r="AG28" s="26"/>
      <c r="AH28" s="26"/>
      <c r="AI28" s="26"/>
      <c r="AJ28" s="26"/>
      <c r="AK28" s="168" t="s">
        <v>32</v>
      </c>
      <c r="AL28" s="168"/>
      <c r="AM28" s="168"/>
      <c r="AN28" s="168"/>
      <c r="AO28" s="168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71">
        <v>0.21</v>
      </c>
      <c r="M29" s="170"/>
      <c r="N29" s="170"/>
      <c r="O29" s="170"/>
      <c r="P29" s="170"/>
      <c r="W29" s="169">
        <f>ROUND(AZ94, 2)</f>
        <v>17031413.809999999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 2)</f>
        <v>3576596.9</v>
      </c>
      <c r="AL29" s="170"/>
      <c r="AM29" s="170"/>
      <c r="AN29" s="170"/>
      <c r="AO29" s="170"/>
      <c r="AR29" s="31"/>
    </row>
    <row r="30" spans="1:71" s="3" customFormat="1" ht="14.45" customHeight="1">
      <c r="B30" s="31"/>
      <c r="F30" s="23" t="s">
        <v>35</v>
      </c>
      <c r="L30" s="171">
        <v>0.15</v>
      </c>
      <c r="M30" s="170"/>
      <c r="N30" s="170"/>
      <c r="O30" s="170"/>
      <c r="P30" s="170"/>
      <c r="W30" s="169">
        <f>ROUND(BA94, 2)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 2)</f>
        <v>0</v>
      </c>
      <c r="AL30" s="170"/>
      <c r="AM30" s="170"/>
      <c r="AN30" s="170"/>
      <c r="AO30" s="170"/>
      <c r="AR30" s="31"/>
    </row>
    <row r="31" spans="1:71" s="3" customFormat="1" ht="14.45" hidden="1" customHeight="1">
      <c r="B31" s="31"/>
      <c r="F31" s="23" t="s">
        <v>36</v>
      </c>
      <c r="L31" s="171">
        <v>0.21</v>
      </c>
      <c r="M31" s="170"/>
      <c r="N31" s="170"/>
      <c r="O31" s="170"/>
      <c r="P31" s="170"/>
      <c r="W31" s="169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1"/>
    </row>
    <row r="32" spans="1:71" s="3" customFormat="1" ht="14.45" hidden="1" customHeight="1">
      <c r="B32" s="31"/>
      <c r="F32" s="23" t="s">
        <v>37</v>
      </c>
      <c r="L32" s="171">
        <v>0.15</v>
      </c>
      <c r="M32" s="170"/>
      <c r="N32" s="170"/>
      <c r="O32" s="170"/>
      <c r="P32" s="170"/>
      <c r="W32" s="169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1"/>
    </row>
    <row r="33" spans="1:57" s="3" customFormat="1" ht="14.45" hidden="1" customHeight="1">
      <c r="B33" s="31"/>
      <c r="F33" s="23" t="s">
        <v>38</v>
      </c>
      <c r="L33" s="171">
        <v>0</v>
      </c>
      <c r="M33" s="170"/>
      <c r="N33" s="170"/>
      <c r="O33" s="170"/>
      <c r="P33" s="170"/>
      <c r="W33" s="169">
        <f>ROUND(BD94, 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72" t="s">
        <v>41</v>
      </c>
      <c r="Y35" s="173"/>
      <c r="Z35" s="173"/>
      <c r="AA35" s="173"/>
      <c r="AB35" s="173"/>
      <c r="AC35" s="34"/>
      <c r="AD35" s="34"/>
      <c r="AE35" s="34"/>
      <c r="AF35" s="34"/>
      <c r="AG35" s="34"/>
      <c r="AH35" s="34"/>
      <c r="AI35" s="34"/>
      <c r="AJ35" s="34"/>
      <c r="AK35" s="174">
        <f>SUM(AK26:AK33)</f>
        <v>20608010.709999997</v>
      </c>
      <c r="AL35" s="173"/>
      <c r="AM35" s="173"/>
      <c r="AN35" s="173"/>
      <c r="AO35" s="17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12</v>
      </c>
      <c r="L84" s="4">
        <f>K5</f>
        <v>0</v>
      </c>
      <c r="AR84" s="45"/>
    </row>
    <row r="85" spans="1:91" s="5" customFormat="1" ht="36.950000000000003" customHeight="1">
      <c r="B85" s="46"/>
      <c r="C85" s="47" t="s">
        <v>13</v>
      </c>
      <c r="L85" s="176" t="str">
        <f>K6</f>
        <v>Domov ANNA - oprava střechy-rozpočet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8" t="str">
        <f>IF(AN8= "","",AN8)</f>
        <v>25. 1. 2021</v>
      </c>
      <c r="AN87" s="178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9" t="str">
        <f>IF(E17="","",E17)</f>
        <v xml:space="preserve"> </v>
      </c>
      <c r="AN89" s="180"/>
      <c r="AO89" s="180"/>
      <c r="AP89" s="180"/>
      <c r="AQ89" s="26"/>
      <c r="AR89" s="27"/>
      <c r="AS89" s="181" t="s">
        <v>49</v>
      </c>
      <c r="AT89" s="18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9" t="str">
        <f>IF(E20="","",E20)</f>
        <v xml:space="preserve"> </v>
      </c>
      <c r="AN90" s="180"/>
      <c r="AO90" s="180"/>
      <c r="AP90" s="180"/>
      <c r="AQ90" s="26"/>
      <c r="AR90" s="27"/>
      <c r="AS90" s="183"/>
      <c r="AT90" s="18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3"/>
      <c r="AT91" s="18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5" t="s">
        <v>50</v>
      </c>
      <c r="D92" s="186"/>
      <c r="E92" s="186"/>
      <c r="F92" s="186"/>
      <c r="G92" s="186"/>
      <c r="H92" s="54"/>
      <c r="I92" s="187" t="s">
        <v>51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52</v>
      </c>
      <c r="AH92" s="186"/>
      <c r="AI92" s="186"/>
      <c r="AJ92" s="186"/>
      <c r="AK92" s="186"/>
      <c r="AL92" s="186"/>
      <c r="AM92" s="186"/>
      <c r="AN92" s="187" t="s">
        <v>53</v>
      </c>
      <c r="AO92" s="186"/>
      <c r="AP92" s="189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17031413.809999999</v>
      </c>
      <c r="AH94" s="193"/>
      <c r="AI94" s="193"/>
      <c r="AJ94" s="193"/>
      <c r="AK94" s="193"/>
      <c r="AL94" s="193"/>
      <c r="AM94" s="193"/>
      <c r="AN94" s="194">
        <f>SUM(AG94,AT94)</f>
        <v>20608010.709999997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3576596.9</v>
      </c>
      <c r="AU94" s="69">
        <f>ROUND(AU95,5)</f>
        <v>12477.717290000001</v>
      </c>
      <c r="AV94" s="68">
        <f>ROUND(AZ94*L29,2)</f>
        <v>3576596.9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17031413.809999999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>
      <c r="A95" s="73" t="s">
        <v>73</v>
      </c>
      <c r="B95" s="74"/>
      <c r="C95" s="75"/>
      <c r="D95" s="192" t="s">
        <v>74</v>
      </c>
      <c r="E95" s="192"/>
      <c r="F95" s="192"/>
      <c r="G95" s="192"/>
      <c r="H95" s="192"/>
      <c r="I95" s="76"/>
      <c r="J95" s="192" t="s">
        <v>75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'Objekt2 - Zakazka'!J30</f>
        <v>17031413.809999999</v>
      </c>
      <c r="AH95" s="191"/>
      <c r="AI95" s="191"/>
      <c r="AJ95" s="191"/>
      <c r="AK95" s="191"/>
      <c r="AL95" s="191"/>
      <c r="AM95" s="191"/>
      <c r="AN95" s="190">
        <f>SUM(AG95,AT95)</f>
        <v>20608010.709999997</v>
      </c>
      <c r="AO95" s="191"/>
      <c r="AP95" s="191"/>
      <c r="AQ95" s="77" t="s">
        <v>76</v>
      </c>
      <c r="AR95" s="74"/>
      <c r="AS95" s="78">
        <v>0</v>
      </c>
      <c r="AT95" s="79">
        <f>ROUND(SUM(AV95:AW95),2)</f>
        <v>3576596.9</v>
      </c>
      <c r="AU95" s="80">
        <f>'Objekt2 - Zakazka'!P163</f>
        <v>12477.717285999999</v>
      </c>
      <c r="AV95" s="79">
        <f>'Objekt2 - Zakazka'!J33</f>
        <v>3576596.9</v>
      </c>
      <c r="AW95" s="79">
        <f>'Objekt2 - Zakazka'!J34</f>
        <v>0</v>
      </c>
      <c r="AX95" s="79">
        <f>'Objekt2 - Zakazka'!J35</f>
        <v>0</v>
      </c>
      <c r="AY95" s="79">
        <f>'Objekt2 - Zakazka'!J36</f>
        <v>0</v>
      </c>
      <c r="AZ95" s="79">
        <f>'Objekt2 - Zakazka'!F33</f>
        <v>17031413.809999999</v>
      </c>
      <c r="BA95" s="79">
        <f>'Objekt2 - Zakazka'!F34</f>
        <v>0</v>
      </c>
      <c r="BB95" s="79">
        <f>'Objekt2 - Zakazka'!F35</f>
        <v>0</v>
      </c>
      <c r="BC95" s="79">
        <f>'Objekt2 - Zakazka'!F36</f>
        <v>0</v>
      </c>
      <c r="BD95" s="81">
        <f>'Objekt2 - Zakazka'!F37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79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Objekt2 - Zakaz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2"/>
  <sheetViews>
    <sheetView showGridLines="0" tabSelected="1" topLeftCell="A19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3"/>
    </row>
    <row r="2" spans="1:46" s="1" customFormat="1" ht="36.950000000000003" customHeight="1">
      <c r="L2" s="195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1:46" s="1" customFormat="1" ht="24.95" customHeight="1">
      <c r="B4" s="17"/>
      <c r="D4" s="18" t="s">
        <v>80</v>
      </c>
      <c r="L4" s="17"/>
      <c r="M4" s="84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96" t="str">
        <f>'Rekapitulace stavby'!K6</f>
        <v>Domov ANNA - oprava střechy-rozpočet</v>
      </c>
      <c r="F7" s="197"/>
      <c r="G7" s="197"/>
      <c r="H7" s="197"/>
      <c r="L7" s="17"/>
    </row>
    <row r="8" spans="1:46" s="2" customFormat="1" ht="12" customHeight="1">
      <c r="A8" s="26"/>
      <c r="B8" s="27"/>
      <c r="C8" s="26"/>
      <c r="D8" s="23" t="s">
        <v>81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6" t="s">
        <v>82</v>
      </c>
      <c r="F9" s="198"/>
      <c r="G9" s="198"/>
      <c r="H9" s="198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 t="str">
        <f>'Rekapitulace stavby'!AN8</f>
        <v>25. 1. 2021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23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2" t="str">
        <f>'Rekapitulace stavby'!E14</f>
        <v xml:space="preserve"> </v>
      </c>
      <c r="F18" s="162"/>
      <c r="G18" s="162"/>
      <c r="H18" s="162"/>
      <c r="I18" s="23" t="s">
        <v>23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23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23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65" t="s">
        <v>1</v>
      </c>
      <c r="F27" s="165"/>
      <c r="G27" s="165"/>
      <c r="H27" s="16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29</v>
      </c>
      <c r="E30" s="26"/>
      <c r="F30" s="26"/>
      <c r="G30" s="26"/>
      <c r="H30" s="26"/>
      <c r="I30" s="26"/>
      <c r="J30" s="65">
        <f>ROUND(J163, 2)</f>
        <v>17031413.809999999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33</v>
      </c>
      <c r="E33" s="23" t="s">
        <v>34</v>
      </c>
      <c r="F33" s="90">
        <f>ROUND((SUM(BE163:BE491)),  2)</f>
        <v>17031413.809999999</v>
      </c>
      <c r="G33" s="26"/>
      <c r="H33" s="26"/>
      <c r="I33" s="91">
        <v>0.21</v>
      </c>
      <c r="J33" s="90">
        <f>ROUND(((SUM(BE163:BE491))*I33),  2)</f>
        <v>3576596.9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0">
        <f>ROUND((SUM(BF163:BF491)),  2)</f>
        <v>0</v>
      </c>
      <c r="G34" s="26"/>
      <c r="H34" s="26"/>
      <c r="I34" s="91">
        <v>0.15</v>
      </c>
      <c r="J34" s="90">
        <f>ROUND(((SUM(BF163:BF491))*I34),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0">
        <f>ROUND((SUM(BG163:BG491)),  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0">
        <f>ROUND((SUM(BH163:BH491)),  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0">
        <f>ROUND((SUM(BI163:BI491)),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39</v>
      </c>
      <c r="E39" s="54"/>
      <c r="F39" s="54"/>
      <c r="G39" s="94" t="s">
        <v>40</v>
      </c>
      <c r="H39" s="95" t="s">
        <v>41</v>
      </c>
      <c r="I39" s="54"/>
      <c r="J39" s="96">
        <f>SUM(J30:J37)</f>
        <v>20608010.709999997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98" t="s">
        <v>45</v>
      </c>
      <c r="G61" s="39" t="s">
        <v>44</v>
      </c>
      <c r="H61" s="29"/>
      <c r="I61" s="29"/>
      <c r="J61" s="99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98" t="s">
        <v>45</v>
      </c>
      <c r="G76" s="39" t="s">
        <v>44</v>
      </c>
      <c r="H76" s="29"/>
      <c r="I76" s="29"/>
      <c r="J76" s="99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96" t="str">
        <f>E7</f>
        <v>Domov ANNA - oprava střechy-rozpočet</v>
      </c>
      <c r="F85" s="197"/>
      <c r="G85" s="197"/>
      <c r="H85" s="19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6" t="str">
        <f>E9</f>
        <v>Objekt2 - Zakazka</v>
      </c>
      <c r="F87" s="198"/>
      <c r="G87" s="198"/>
      <c r="H87" s="198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49" t="str">
        <f>IF(J12="","",J12)</f>
        <v>25. 1. 2021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0" t="s">
        <v>84</v>
      </c>
      <c r="D94" s="92"/>
      <c r="E94" s="92"/>
      <c r="F94" s="92"/>
      <c r="G94" s="92"/>
      <c r="H94" s="92"/>
      <c r="I94" s="92"/>
      <c r="J94" s="101" t="s">
        <v>85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2" t="s">
        <v>86</v>
      </c>
      <c r="D96" s="26"/>
      <c r="E96" s="26"/>
      <c r="F96" s="26"/>
      <c r="G96" s="26"/>
      <c r="H96" s="26"/>
      <c r="I96" s="26"/>
      <c r="J96" s="65">
        <f>J163</f>
        <v>17031413.809999999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87</v>
      </c>
    </row>
    <row r="97" spans="2:12" s="9" customFormat="1" ht="24.95" hidden="1" customHeight="1">
      <c r="B97" s="103"/>
      <c r="D97" s="104" t="s">
        <v>88</v>
      </c>
      <c r="E97" s="105"/>
      <c r="F97" s="105"/>
      <c r="G97" s="105"/>
      <c r="H97" s="105"/>
      <c r="I97" s="105"/>
      <c r="J97" s="106">
        <f>J164</f>
        <v>0</v>
      </c>
      <c r="L97" s="103"/>
    </row>
    <row r="98" spans="2:12" s="9" customFormat="1" ht="24.95" hidden="1" customHeight="1">
      <c r="B98" s="103"/>
      <c r="D98" s="104" t="s">
        <v>89</v>
      </c>
      <c r="E98" s="105"/>
      <c r="F98" s="105"/>
      <c r="G98" s="105"/>
      <c r="H98" s="105"/>
      <c r="I98" s="105"/>
      <c r="J98" s="106">
        <f>J165</f>
        <v>1533.55</v>
      </c>
      <c r="L98" s="103"/>
    </row>
    <row r="99" spans="2:12" s="9" customFormat="1" ht="24.95" hidden="1" customHeight="1">
      <c r="B99" s="103"/>
      <c r="D99" s="104" t="s">
        <v>90</v>
      </c>
      <c r="E99" s="105"/>
      <c r="F99" s="105"/>
      <c r="G99" s="105"/>
      <c r="H99" s="105"/>
      <c r="I99" s="105"/>
      <c r="J99" s="106">
        <f>J167</f>
        <v>824358</v>
      </c>
      <c r="L99" s="103"/>
    </row>
    <row r="100" spans="2:12" s="9" customFormat="1" ht="24.95" hidden="1" customHeight="1">
      <c r="B100" s="103"/>
      <c r="D100" s="104" t="s">
        <v>91</v>
      </c>
      <c r="E100" s="105"/>
      <c r="F100" s="105"/>
      <c r="G100" s="105"/>
      <c r="H100" s="105"/>
      <c r="I100" s="105"/>
      <c r="J100" s="106">
        <f>J169</f>
        <v>246958.36000000004</v>
      </c>
      <c r="L100" s="103"/>
    </row>
    <row r="101" spans="2:12" s="9" customFormat="1" ht="24.95" hidden="1" customHeight="1">
      <c r="B101" s="103"/>
      <c r="D101" s="104" t="s">
        <v>92</v>
      </c>
      <c r="E101" s="105"/>
      <c r="F101" s="105"/>
      <c r="G101" s="105"/>
      <c r="H101" s="105"/>
      <c r="I101" s="105"/>
      <c r="J101" s="106">
        <f>J181</f>
        <v>1123644.7799999998</v>
      </c>
      <c r="L101" s="103"/>
    </row>
    <row r="102" spans="2:12" s="9" customFormat="1" ht="24.95" hidden="1" customHeight="1">
      <c r="B102" s="103"/>
      <c r="D102" s="104" t="s">
        <v>93</v>
      </c>
      <c r="E102" s="105"/>
      <c r="F102" s="105"/>
      <c r="G102" s="105"/>
      <c r="H102" s="105"/>
      <c r="I102" s="105"/>
      <c r="J102" s="106">
        <f>J199</f>
        <v>693403.25</v>
      </c>
      <c r="L102" s="103"/>
    </row>
    <row r="103" spans="2:12" s="9" customFormat="1" ht="24.95" hidden="1" customHeight="1">
      <c r="B103" s="103"/>
      <c r="D103" s="104" t="s">
        <v>94</v>
      </c>
      <c r="E103" s="105"/>
      <c r="F103" s="105"/>
      <c r="G103" s="105"/>
      <c r="H103" s="105"/>
      <c r="I103" s="105"/>
      <c r="J103" s="106">
        <f>J205</f>
        <v>1440127.28</v>
      </c>
      <c r="L103" s="103"/>
    </row>
    <row r="104" spans="2:12" s="9" customFormat="1" ht="24.95" hidden="1" customHeight="1">
      <c r="B104" s="103"/>
      <c r="D104" s="104" t="s">
        <v>95</v>
      </c>
      <c r="E104" s="105"/>
      <c r="F104" s="105"/>
      <c r="G104" s="105"/>
      <c r="H104" s="105"/>
      <c r="I104" s="105"/>
      <c r="J104" s="106">
        <f>J220</f>
        <v>617338.62000000011</v>
      </c>
      <c r="L104" s="103"/>
    </row>
    <row r="105" spans="2:12" s="9" customFormat="1" ht="24.95" hidden="1" customHeight="1">
      <c r="B105" s="103"/>
      <c r="D105" s="104" t="s">
        <v>96</v>
      </c>
      <c r="E105" s="105"/>
      <c r="F105" s="105"/>
      <c r="G105" s="105"/>
      <c r="H105" s="105"/>
      <c r="I105" s="105"/>
      <c r="J105" s="106">
        <f>J227</f>
        <v>845029.98</v>
      </c>
      <c r="L105" s="103"/>
    </row>
    <row r="106" spans="2:12" s="9" customFormat="1" ht="24.95" hidden="1" customHeight="1">
      <c r="B106" s="103"/>
      <c r="D106" s="104" t="s">
        <v>97</v>
      </c>
      <c r="E106" s="105"/>
      <c r="F106" s="105"/>
      <c r="G106" s="105"/>
      <c r="H106" s="105"/>
      <c r="I106" s="105"/>
      <c r="J106" s="106">
        <f>J249</f>
        <v>378815.92</v>
      </c>
      <c r="L106" s="103"/>
    </row>
    <row r="107" spans="2:12" s="9" customFormat="1" ht="24.95" hidden="1" customHeight="1">
      <c r="B107" s="103"/>
      <c r="D107" s="104" t="s">
        <v>98</v>
      </c>
      <c r="E107" s="105"/>
      <c r="F107" s="105"/>
      <c r="G107" s="105"/>
      <c r="H107" s="105"/>
      <c r="I107" s="105"/>
      <c r="J107" s="106">
        <f>J258</f>
        <v>21096.25</v>
      </c>
      <c r="L107" s="103"/>
    </row>
    <row r="108" spans="2:12" s="9" customFormat="1" ht="24.95" hidden="1" customHeight="1">
      <c r="B108" s="103"/>
      <c r="D108" s="104" t="s">
        <v>99</v>
      </c>
      <c r="E108" s="105"/>
      <c r="F108" s="105"/>
      <c r="G108" s="105"/>
      <c r="H108" s="105"/>
      <c r="I108" s="105"/>
      <c r="J108" s="106">
        <f>J262</f>
        <v>400151.76</v>
      </c>
      <c r="L108" s="103"/>
    </row>
    <row r="109" spans="2:12" s="9" customFormat="1" ht="24.95" hidden="1" customHeight="1">
      <c r="B109" s="103"/>
      <c r="D109" s="104" t="s">
        <v>100</v>
      </c>
      <c r="E109" s="105"/>
      <c r="F109" s="105"/>
      <c r="G109" s="105"/>
      <c r="H109" s="105"/>
      <c r="I109" s="105"/>
      <c r="J109" s="106">
        <f>J268</f>
        <v>617865.02</v>
      </c>
      <c r="L109" s="103"/>
    </row>
    <row r="110" spans="2:12" s="9" customFormat="1" ht="24.95" hidden="1" customHeight="1">
      <c r="B110" s="103"/>
      <c r="D110" s="104" t="s">
        <v>101</v>
      </c>
      <c r="E110" s="105"/>
      <c r="F110" s="105"/>
      <c r="G110" s="105"/>
      <c r="H110" s="105"/>
      <c r="I110" s="105"/>
      <c r="J110" s="106">
        <f>J272</f>
        <v>43684.89</v>
      </c>
      <c r="L110" s="103"/>
    </row>
    <row r="111" spans="2:12" s="9" customFormat="1" ht="24.95" hidden="1" customHeight="1">
      <c r="B111" s="103"/>
      <c r="D111" s="104" t="s">
        <v>102</v>
      </c>
      <c r="E111" s="105"/>
      <c r="F111" s="105"/>
      <c r="G111" s="105"/>
      <c r="H111" s="105"/>
      <c r="I111" s="105"/>
      <c r="J111" s="106">
        <f>J274</f>
        <v>54341</v>
      </c>
      <c r="L111" s="103"/>
    </row>
    <row r="112" spans="2:12" s="9" customFormat="1" ht="24.95" hidden="1" customHeight="1">
      <c r="B112" s="103"/>
      <c r="D112" s="104" t="s">
        <v>103</v>
      </c>
      <c r="E112" s="105"/>
      <c r="F112" s="105"/>
      <c r="G112" s="105"/>
      <c r="H112" s="105"/>
      <c r="I112" s="105"/>
      <c r="J112" s="106">
        <f>J276</f>
        <v>108682</v>
      </c>
      <c r="L112" s="103"/>
    </row>
    <row r="113" spans="2:12" s="10" customFormat="1" ht="19.899999999999999" hidden="1" customHeight="1">
      <c r="B113" s="107"/>
      <c r="D113" s="108" t="s">
        <v>104</v>
      </c>
      <c r="E113" s="109"/>
      <c r="F113" s="109"/>
      <c r="G113" s="109"/>
      <c r="H113" s="109"/>
      <c r="I113" s="109"/>
      <c r="J113" s="110">
        <f>J278</f>
        <v>0</v>
      </c>
      <c r="L113" s="107"/>
    </row>
    <row r="114" spans="2:12" s="9" customFormat="1" ht="24.95" hidden="1" customHeight="1">
      <c r="B114" s="103"/>
      <c r="D114" s="104" t="s">
        <v>90</v>
      </c>
      <c r="E114" s="105"/>
      <c r="F114" s="105"/>
      <c r="G114" s="105"/>
      <c r="H114" s="105"/>
      <c r="I114" s="105"/>
      <c r="J114" s="106">
        <f>J279</f>
        <v>360578</v>
      </c>
      <c r="L114" s="103"/>
    </row>
    <row r="115" spans="2:12" s="9" customFormat="1" ht="24.95" hidden="1" customHeight="1">
      <c r="B115" s="103"/>
      <c r="D115" s="104" t="s">
        <v>91</v>
      </c>
      <c r="E115" s="105"/>
      <c r="F115" s="105"/>
      <c r="G115" s="105"/>
      <c r="H115" s="105"/>
      <c r="I115" s="105"/>
      <c r="J115" s="106">
        <f>J281</f>
        <v>130780.61</v>
      </c>
      <c r="L115" s="103"/>
    </row>
    <row r="116" spans="2:12" s="9" customFormat="1" ht="24.95" hidden="1" customHeight="1">
      <c r="B116" s="103"/>
      <c r="D116" s="104" t="s">
        <v>92</v>
      </c>
      <c r="E116" s="105"/>
      <c r="F116" s="105"/>
      <c r="G116" s="105"/>
      <c r="H116" s="105"/>
      <c r="I116" s="105"/>
      <c r="J116" s="106">
        <f>J292</f>
        <v>554810.60000000009</v>
      </c>
      <c r="L116" s="103"/>
    </row>
    <row r="117" spans="2:12" s="9" customFormat="1" ht="24.95" hidden="1" customHeight="1">
      <c r="B117" s="103"/>
      <c r="D117" s="104" t="s">
        <v>93</v>
      </c>
      <c r="E117" s="105"/>
      <c r="F117" s="105"/>
      <c r="G117" s="105"/>
      <c r="H117" s="105"/>
      <c r="I117" s="105"/>
      <c r="J117" s="106">
        <f>J308</f>
        <v>332311.84999999998</v>
      </c>
      <c r="L117" s="103"/>
    </row>
    <row r="118" spans="2:12" s="9" customFormat="1" ht="24.95" hidden="1" customHeight="1">
      <c r="B118" s="103"/>
      <c r="D118" s="104" t="s">
        <v>94</v>
      </c>
      <c r="E118" s="105"/>
      <c r="F118" s="105"/>
      <c r="G118" s="105"/>
      <c r="H118" s="105"/>
      <c r="I118" s="105"/>
      <c r="J118" s="106">
        <f>J314</f>
        <v>699559.58000000007</v>
      </c>
      <c r="L118" s="103"/>
    </row>
    <row r="119" spans="2:12" s="9" customFormat="1" ht="24.95" hidden="1" customHeight="1">
      <c r="B119" s="103"/>
      <c r="D119" s="104" t="s">
        <v>95</v>
      </c>
      <c r="E119" s="105"/>
      <c r="F119" s="105"/>
      <c r="G119" s="105"/>
      <c r="H119" s="105"/>
      <c r="I119" s="105"/>
      <c r="J119" s="106">
        <f>J326</f>
        <v>333488.27999999997</v>
      </c>
      <c r="L119" s="103"/>
    </row>
    <row r="120" spans="2:12" s="9" customFormat="1" ht="24.95" hidden="1" customHeight="1">
      <c r="B120" s="103"/>
      <c r="D120" s="104" t="s">
        <v>96</v>
      </c>
      <c r="E120" s="105"/>
      <c r="F120" s="105"/>
      <c r="G120" s="105"/>
      <c r="H120" s="105"/>
      <c r="I120" s="105"/>
      <c r="J120" s="106">
        <f>J333</f>
        <v>486065.56000000006</v>
      </c>
      <c r="L120" s="103"/>
    </row>
    <row r="121" spans="2:12" s="9" customFormat="1" ht="24.95" hidden="1" customHeight="1">
      <c r="B121" s="103"/>
      <c r="D121" s="104" t="s">
        <v>97</v>
      </c>
      <c r="E121" s="105"/>
      <c r="F121" s="105"/>
      <c r="G121" s="105"/>
      <c r="H121" s="105"/>
      <c r="I121" s="105"/>
      <c r="J121" s="106">
        <f>J354</f>
        <v>181237.9</v>
      </c>
      <c r="L121" s="103"/>
    </row>
    <row r="122" spans="2:12" s="9" customFormat="1" ht="24.95" hidden="1" customHeight="1">
      <c r="B122" s="103"/>
      <c r="D122" s="104" t="s">
        <v>98</v>
      </c>
      <c r="E122" s="105"/>
      <c r="F122" s="105"/>
      <c r="G122" s="105"/>
      <c r="H122" s="105"/>
      <c r="I122" s="105"/>
      <c r="J122" s="106">
        <f>J363</f>
        <v>2355.1999999999998</v>
      </c>
      <c r="L122" s="103"/>
    </row>
    <row r="123" spans="2:12" s="9" customFormat="1" ht="24.95" hidden="1" customHeight="1">
      <c r="B123" s="103"/>
      <c r="D123" s="104" t="s">
        <v>99</v>
      </c>
      <c r="E123" s="105"/>
      <c r="F123" s="105"/>
      <c r="G123" s="105"/>
      <c r="H123" s="105"/>
      <c r="I123" s="105"/>
      <c r="J123" s="106">
        <f>J366</f>
        <v>194082.99</v>
      </c>
      <c r="L123" s="103"/>
    </row>
    <row r="124" spans="2:12" s="9" customFormat="1" ht="24.95" hidden="1" customHeight="1">
      <c r="B124" s="103"/>
      <c r="D124" s="104" t="s">
        <v>100</v>
      </c>
      <c r="E124" s="105"/>
      <c r="F124" s="105"/>
      <c r="G124" s="105"/>
      <c r="H124" s="105"/>
      <c r="I124" s="105"/>
      <c r="J124" s="106">
        <f>J370</f>
        <v>43122.22</v>
      </c>
      <c r="L124" s="103"/>
    </row>
    <row r="125" spans="2:12" s="9" customFormat="1" ht="24.95" hidden="1" customHeight="1">
      <c r="B125" s="103"/>
      <c r="D125" s="104" t="s">
        <v>101</v>
      </c>
      <c r="E125" s="105"/>
      <c r="F125" s="105"/>
      <c r="G125" s="105"/>
      <c r="H125" s="105"/>
      <c r="I125" s="105"/>
      <c r="J125" s="106">
        <f>J374</f>
        <v>24101.1</v>
      </c>
      <c r="L125" s="103"/>
    </row>
    <row r="126" spans="2:12" s="9" customFormat="1" ht="24.95" hidden="1" customHeight="1">
      <c r="B126" s="103"/>
      <c r="D126" s="104" t="s">
        <v>102</v>
      </c>
      <c r="E126" s="105"/>
      <c r="F126" s="105"/>
      <c r="G126" s="105"/>
      <c r="H126" s="105"/>
      <c r="I126" s="105"/>
      <c r="J126" s="106">
        <f>J376</f>
        <v>26522</v>
      </c>
      <c r="L126" s="103"/>
    </row>
    <row r="127" spans="2:12" s="9" customFormat="1" ht="24.95" hidden="1" customHeight="1">
      <c r="B127" s="103"/>
      <c r="D127" s="104" t="s">
        <v>103</v>
      </c>
      <c r="E127" s="105"/>
      <c r="F127" s="105"/>
      <c r="G127" s="105"/>
      <c r="H127" s="105"/>
      <c r="I127" s="105"/>
      <c r="J127" s="106">
        <f>J378</f>
        <v>53044</v>
      </c>
      <c r="L127" s="103"/>
    </row>
    <row r="128" spans="2:12" s="10" customFormat="1" ht="19.899999999999999" hidden="1" customHeight="1">
      <c r="B128" s="107"/>
      <c r="D128" s="108" t="s">
        <v>105</v>
      </c>
      <c r="E128" s="109"/>
      <c r="F128" s="109"/>
      <c r="G128" s="109"/>
      <c r="H128" s="109"/>
      <c r="I128" s="109"/>
      <c r="J128" s="110">
        <f>J380</f>
        <v>0</v>
      </c>
      <c r="L128" s="107"/>
    </row>
    <row r="129" spans="1:31" s="9" customFormat="1" ht="24.95" hidden="1" customHeight="1">
      <c r="B129" s="103"/>
      <c r="D129" s="104" t="s">
        <v>89</v>
      </c>
      <c r="E129" s="105"/>
      <c r="F129" s="105"/>
      <c r="G129" s="105"/>
      <c r="H129" s="105"/>
      <c r="I129" s="105"/>
      <c r="J129" s="106">
        <f>J381</f>
        <v>1533.55</v>
      </c>
      <c r="L129" s="103"/>
    </row>
    <row r="130" spans="1:31" s="9" customFormat="1" ht="24.95" hidden="1" customHeight="1">
      <c r="B130" s="103"/>
      <c r="D130" s="104" t="s">
        <v>90</v>
      </c>
      <c r="E130" s="105"/>
      <c r="F130" s="105"/>
      <c r="G130" s="105"/>
      <c r="H130" s="105"/>
      <c r="I130" s="105"/>
      <c r="J130" s="106">
        <f>J383</f>
        <v>500321</v>
      </c>
      <c r="L130" s="103"/>
    </row>
    <row r="131" spans="1:31" s="9" customFormat="1" ht="24.95" hidden="1" customHeight="1">
      <c r="B131" s="103"/>
      <c r="D131" s="104" t="s">
        <v>91</v>
      </c>
      <c r="E131" s="105"/>
      <c r="F131" s="105"/>
      <c r="G131" s="105"/>
      <c r="H131" s="105"/>
      <c r="I131" s="105"/>
      <c r="J131" s="106">
        <f>J385</f>
        <v>227291.94</v>
      </c>
      <c r="L131" s="103"/>
    </row>
    <row r="132" spans="1:31" s="9" customFormat="1" ht="24.95" hidden="1" customHeight="1">
      <c r="B132" s="103"/>
      <c r="D132" s="104" t="s">
        <v>92</v>
      </c>
      <c r="E132" s="105"/>
      <c r="F132" s="105"/>
      <c r="G132" s="105"/>
      <c r="H132" s="105"/>
      <c r="I132" s="105"/>
      <c r="J132" s="106">
        <f>J397</f>
        <v>1043885.8099999999</v>
      </c>
      <c r="L132" s="103"/>
    </row>
    <row r="133" spans="1:31" s="9" customFormat="1" ht="24.95" hidden="1" customHeight="1">
      <c r="B133" s="103"/>
      <c r="D133" s="104" t="s">
        <v>93</v>
      </c>
      <c r="E133" s="105"/>
      <c r="F133" s="105"/>
      <c r="G133" s="105"/>
      <c r="H133" s="105"/>
      <c r="I133" s="105"/>
      <c r="J133" s="106">
        <f>J413</f>
        <v>573613.47</v>
      </c>
      <c r="L133" s="103"/>
    </row>
    <row r="134" spans="1:31" s="9" customFormat="1" ht="24.95" hidden="1" customHeight="1">
      <c r="B134" s="103"/>
      <c r="D134" s="104" t="s">
        <v>94</v>
      </c>
      <c r="E134" s="105"/>
      <c r="F134" s="105"/>
      <c r="G134" s="105"/>
      <c r="H134" s="105"/>
      <c r="I134" s="105"/>
      <c r="J134" s="106">
        <f>J419</f>
        <v>1241189.19</v>
      </c>
      <c r="L134" s="103"/>
    </row>
    <row r="135" spans="1:31" s="9" customFormat="1" ht="24.95" hidden="1" customHeight="1">
      <c r="B135" s="103"/>
      <c r="D135" s="104" t="s">
        <v>95</v>
      </c>
      <c r="E135" s="105"/>
      <c r="F135" s="105"/>
      <c r="G135" s="105"/>
      <c r="H135" s="105"/>
      <c r="I135" s="105"/>
      <c r="J135" s="106">
        <f>J431</f>
        <v>496901.04000000004</v>
      </c>
      <c r="L135" s="103"/>
    </row>
    <row r="136" spans="1:31" s="9" customFormat="1" ht="24.95" hidden="1" customHeight="1">
      <c r="B136" s="103"/>
      <c r="D136" s="104" t="s">
        <v>96</v>
      </c>
      <c r="E136" s="105"/>
      <c r="F136" s="105"/>
      <c r="G136" s="105"/>
      <c r="H136" s="105"/>
      <c r="I136" s="105"/>
      <c r="J136" s="106">
        <f>J437</f>
        <v>681139.27</v>
      </c>
      <c r="L136" s="103"/>
    </row>
    <row r="137" spans="1:31" s="9" customFormat="1" ht="24.95" hidden="1" customHeight="1">
      <c r="B137" s="103"/>
      <c r="D137" s="104" t="s">
        <v>97</v>
      </c>
      <c r="E137" s="105"/>
      <c r="F137" s="105"/>
      <c r="G137" s="105"/>
      <c r="H137" s="105"/>
      <c r="I137" s="105"/>
      <c r="J137" s="106">
        <f>J464</f>
        <v>321032.65000000002</v>
      </c>
      <c r="L137" s="103"/>
    </row>
    <row r="138" spans="1:31" s="9" customFormat="1" ht="24.95" hidden="1" customHeight="1">
      <c r="B138" s="103"/>
      <c r="D138" s="104" t="s">
        <v>98</v>
      </c>
      <c r="E138" s="105"/>
      <c r="F138" s="105"/>
      <c r="G138" s="105"/>
      <c r="H138" s="105"/>
      <c r="I138" s="105"/>
      <c r="J138" s="106">
        <f>J473</f>
        <v>22273.85</v>
      </c>
      <c r="L138" s="103"/>
    </row>
    <row r="139" spans="1:31" s="9" customFormat="1" ht="24.95" hidden="1" customHeight="1">
      <c r="B139" s="103"/>
      <c r="D139" s="104" t="s">
        <v>99</v>
      </c>
      <c r="E139" s="105"/>
      <c r="F139" s="105"/>
      <c r="G139" s="105"/>
      <c r="H139" s="105"/>
      <c r="I139" s="105"/>
      <c r="J139" s="106">
        <f>J477</f>
        <v>340650.41</v>
      </c>
      <c r="L139" s="103"/>
    </row>
    <row r="140" spans="1:31" s="9" customFormat="1" ht="24.95" hidden="1" customHeight="1">
      <c r="B140" s="103"/>
      <c r="D140" s="104" t="s">
        <v>100</v>
      </c>
      <c r="E140" s="105"/>
      <c r="F140" s="105"/>
      <c r="G140" s="105"/>
      <c r="H140" s="105"/>
      <c r="I140" s="105"/>
      <c r="J140" s="106">
        <f>J482</f>
        <v>570515.61</v>
      </c>
      <c r="L140" s="103"/>
    </row>
    <row r="141" spans="1:31" s="9" customFormat="1" ht="24.95" hidden="1" customHeight="1">
      <c r="B141" s="103"/>
      <c r="D141" s="104" t="s">
        <v>101</v>
      </c>
      <c r="E141" s="105"/>
      <c r="F141" s="105"/>
      <c r="G141" s="105"/>
      <c r="H141" s="105"/>
      <c r="I141" s="105"/>
      <c r="J141" s="106">
        <f>J486</f>
        <v>36273.47</v>
      </c>
      <c r="L141" s="103"/>
    </row>
    <row r="142" spans="1:31" s="9" customFormat="1" ht="24.95" hidden="1" customHeight="1">
      <c r="B142" s="103"/>
      <c r="D142" s="104" t="s">
        <v>102</v>
      </c>
      <c r="E142" s="105"/>
      <c r="F142" s="105"/>
      <c r="G142" s="105"/>
      <c r="H142" s="105"/>
      <c r="I142" s="105"/>
      <c r="J142" s="106">
        <f>J488</f>
        <v>45234</v>
      </c>
      <c r="L142" s="103"/>
    </row>
    <row r="143" spans="1:31" s="9" customFormat="1" ht="24.95" hidden="1" customHeight="1">
      <c r="B143" s="103"/>
      <c r="D143" s="104" t="s">
        <v>103</v>
      </c>
      <c r="E143" s="105"/>
      <c r="F143" s="105"/>
      <c r="G143" s="105"/>
      <c r="H143" s="105"/>
      <c r="I143" s="105"/>
      <c r="J143" s="106">
        <f>J490</f>
        <v>90468</v>
      </c>
      <c r="L143" s="103"/>
    </row>
    <row r="144" spans="1:31" s="2" customFormat="1" ht="21.75" hidden="1" customHeight="1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2" customFormat="1" ht="6.95" hidden="1" customHeight="1">
      <c r="A145" s="26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ht="11.25" hidden="1"/>
    <row r="147" spans="1:31" ht="11.25" hidden="1"/>
    <row r="148" spans="1:31" ht="11.25" hidden="1"/>
    <row r="149" spans="1:31" s="2" customFormat="1" ht="6.95" customHeight="1">
      <c r="A149" s="26"/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3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2" customFormat="1" ht="24.95" customHeight="1">
      <c r="A150" s="26"/>
      <c r="B150" s="27"/>
      <c r="C150" s="18" t="s">
        <v>106</v>
      </c>
      <c r="D150" s="26"/>
      <c r="E150" s="26"/>
      <c r="F150" s="26"/>
      <c r="G150" s="26"/>
      <c r="H150" s="26"/>
      <c r="I150" s="26"/>
      <c r="J150" s="26"/>
      <c r="K150" s="26"/>
      <c r="L150" s="3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2" customFormat="1" ht="6.95" customHeight="1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3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2" customFormat="1" ht="12" customHeight="1">
      <c r="A152" s="26"/>
      <c r="B152" s="27"/>
      <c r="C152" s="23" t="s">
        <v>13</v>
      </c>
      <c r="D152" s="26"/>
      <c r="E152" s="26"/>
      <c r="F152" s="26"/>
      <c r="G152" s="26"/>
      <c r="H152" s="26"/>
      <c r="I152" s="26"/>
      <c r="J152" s="26"/>
      <c r="K152" s="26"/>
      <c r="L152" s="3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2" customFormat="1" ht="16.5" customHeight="1">
      <c r="A153" s="26"/>
      <c r="B153" s="27"/>
      <c r="C153" s="26"/>
      <c r="D153" s="26"/>
      <c r="E153" s="196" t="str">
        <f>E7</f>
        <v>Domov ANNA - oprava střechy-rozpočet</v>
      </c>
      <c r="F153" s="197"/>
      <c r="G153" s="197"/>
      <c r="H153" s="197"/>
      <c r="I153" s="26"/>
      <c r="J153" s="26"/>
      <c r="K153" s="26"/>
      <c r="L153" s="3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s="2" customFormat="1" ht="12" customHeight="1">
      <c r="A154" s="26"/>
      <c r="B154" s="27"/>
      <c r="C154" s="23" t="s">
        <v>81</v>
      </c>
      <c r="D154" s="26"/>
      <c r="E154" s="26"/>
      <c r="F154" s="26"/>
      <c r="G154" s="26"/>
      <c r="H154" s="26"/>
      <c r="I154" s="26"/>
      <c r="J154" s="26"/>
      <c r="K154" s="26"/>
      <c r="L154" s="3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2" customFormat="1" ht="16.5" customHeight="1">
      <c r="A155" s="26"/>
      <c r="B155" s="27"/>
      <c r="C155" s="26"/>
      <c r="D155" s="26"/>
      <c r="E155" s="176" t="str">
        <f>E9</f>
        <v>Objekt2 - Zakazka</v>
      </c>
      <c r="F155" s="198"/>
      <c r="G155" s="198"/>
      <c r="H155" s="198"/>
      <c r="I155" s="26"/>
      <c r="J155" s="26"/>
      <c r="K155" s="26"/>
      <c r="L155" s="3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2" customFormat="1" ht="6.95" customHeight="1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3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2" customFormat="1" ht="12" customHeight="1">
      <c r="A157" s="26"/>
      <c r="B157" s="27"/>
      <c r="C157" s="23" t="s">
        <v>17</v>
      </c>
      <c r="D157" s="26"/>
      <c r="E157" s="26"/>
      <c r="F157" s="21" t="str">
        <f>F12</f>
        <v xml:space="preserve"> </v>
      </c>
      <c r="G157" s="26"/>
      <c r="H157" s="26"/>
      <c r="I157" s="23" t="s">
        <v>19</v>
      </c>
      <c r="J157" s="49" t="str">
        <f>IF(J12="","",J12)</f>
        <v>25. 1. 2021</v>
      </c>
      <c r="K157" s="26"/>
      <c r="L157" s="3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2" customFormat="1" ht="6.95" customHeight="1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3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2" customFormat="1" ht="15.2" customHeight="1">
      <c r="A159" s="26"/>
      <c r="B159" s="27"/>
      <c r="C159" s="23" t="s">
        <v>21</v>
      </c>
      <c r="D159" s="26"/>
      <c r="E159" s="26"/>
      <c r="F159" s="21" t="str">
        <f>E15</f>
        <v xml:space="preserve"> </v>
      </c>
      <c r="G159" s="26"/>
      <c r="H159" s="26"/>
      <c r="I159" s="23" t="s">
        <v>25</v>
      </c>
      <c r="J159" s="24" t="str">
        <f>E21</f>
        <v xml:space="preserve"> </v>
      </c>
      <c r="K159" s="26"/>
      <c r="L159" s="3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2" customFormat="1" ht="15.2" customHeight="1">
      <c r="A160" s="26"/>
      <c r="B160" s="27"/>
      <c r="C160" s="23" t="s">
        <v>24</v>
      </c>
      <c r="D160" s="26"/>
      <c r="E160" s="26"/>
      <c r="F160" s="21" t="str">
        <f>IF(E18="","",E18)</f>
        <v xml:space="preserve"> </v>
      </c>
      <c r="G160" s="26"/>
      <c r="H160" s="26"/>
      <c r="I160" s="23" t="s">
        <v>27</v>
      </c>
      <c r="J160" s="24" t="str">
        <f>E24</f>
        <v xml:space="preserve"> </v>
      </c>
      <c r="K160" s="26"/>
      <c r="L160" s="3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65" s="2" customFormat="1" ht="10.35" customHeight="1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3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65" s="11" customFormat="1" ht="29.25" customHeight="1">
      <c r="A162" s="111"/>
      <c r="B162" s="112"/>
      <c r="C162" s="113" t="s">
        <v>107</v>
      </c>
      <c r="D162" s="114" t="s">
        <v>54</v>
      </c>
      <c r="E162" s="114" t="s">
        <v>50</v>
      </c>
      <c r="F162" s="114" t="s">
        <v>51</v>
      </c>
      <c r="G162" s="114" t="s">
        <v>108</v>
      </c>
      <c r="H162" s="114" t="s">
        <v>109</v>
      </c>
      <c r="I162" s="114" t="s">
        <v>110</v>
      </c>
      <c r="J162" s="115" t="s">
        <v>85</v>
      </c>
      <c r="K162" s="116" t="s">
        <v>111</v>
      </c>
      <c r="L162" s="117"/>
      <c r="M162" s="56" t="s">
        <v>1</v>
      </c>
      <c r="N162" s="57" t="s">
        <v>33</v>
      </c>
      <c r="O162" s="57" t="s">
        <v>112</v>
      </c>
      <c r="P162" s="57" t="s">
        <v>113</v>
      </c>
      <c r="Q162" s="57" t="s">
        <v>114</v>
      </c>
      <c r="R162" s="57" t="s">
        <v>115</v>
      </c>
      <c r="S162" s="57" t="s">
        <v>116</v>
      </c>
      <c r="T162" s="58" t="s">
        <v>117</v>
      </c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</row>
    <row r="163" spans="1:65" s="2" customFormat="1" ht="22.9" customHeight="1">
      <c r="A163" s="26"/>
      <c r="B163" s="27"/>
      <c r="C163" s="63" t="s">
        <v>118</v>
      </c>
      <c r="D163" s="26"/>
      <c r="E163" s="26"/>
      <c r="F163" s="26"/>
      <c r="G163" s="26"/>
      <c r="H163" s="26"/>
      <c r="I163" s="26"/>
      <c r="J163" s="118">
        <f>BK163</f>
        <v>17031413.809999999</v>
      </c>
      <c r="K163" s="26"/>
      <c r="L163" s="27"/>
      <c r="M163" s="59"/>
      <c r="N163" s="50"/>
      <c r="O163" s="60"/>
      <c r="P163" s="119">
        <f>P164+P165+P167+P169+P181+P199+P205+P220+P227+P249+P258+P262+P268+P272+P274+P276+P279+P281+P292+P308+P314+P326+P333+P354+P363+P366+P370+P374+P376+P378+P381+P383+P385+P397+P413+P419+P431+P437+P464+P473+P477+P482+P486+P488+P490</f>
        <v>12477.717285999999</v>
      </c>
      <c r="Q163" s="60"/>
      <c r="R163" s="119">
        <f>R164+R165+R167+R169+R181+R199+R205+R220+R227+R249+R258+R262+R268+R272+R274+R276+R279+R281+R292+R308+R314+R326+R333+R354+R363+R366+R370+R374+R376+R378+R381+R383+R385+R397+R413+R419+R431+R437+R464+R473+R477+R482+R486+R488+R490</f>
        <v>62.086745139489999</v>
      </c>
      <c r="S163" s="60"/>
      <c r="T163" s="120">
        <f>T164+T165+T167+T169+T181+T199+T205+T220+T227+T249+T258+T262+T268+T272+T274+T276+T279+T281+T292+T308+T314+T326+T333+T354+T363+T366+T370+T374+T376+T378+T381+T383+T385+T397+T413+T419+T431+T437+T464+T473+T477+T482+T486+T488+T490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T163" s="14" t="s">
        <v>68</v>
      </c>
      <c r="AU163" s="14" t="s">
        <v>87</v>
      </c>
      <c r="BK163" s="121">
        <f>BK164+BK165+BK167+BK169+BK181+BK199+BK205+BK220+BK227+BK249+BK258+BK262+BK268+BK272+BK274+BK276+BK279+BK281+BK292+BK308+BK314+BK326+BK333+BK354+BK363+BK366+BK370+BK374+BK376+BK378+BK381+BK383+BK385+BK397+BK413+BK419+BK431+BK437+BK464+BK473+BK477+BK482+BK486+BK488+BK490</f>
        <v>17031413.809999999</v>
      </c>
    </row>
    <row r="164" spans="1:65" s="12" customFormat="1" ht="25.9" customHeight="1">
      <c r="B164" s="122"/>
      <c r="D164" s="123" t="s">
        <v>68</v>
      </c>
      <c r="E164" s="124" t="s">
        <v>119</v>
      </c>
      <c r="F164" s="124" t="s">
        <v>120</v>
      </c>
      <c r="J164" s="125">
        <f>BK164</f>
        <v>0</v>
      </c>
      <c r="L164" s="122"/>
      <c r="M164" s="126"/>
      <c r="N164" s="127"/>
      <c r="O164" s="127"/>
      <c r="P164" s="128">
        <v>0</v>
      </c>
      <c r="Q164" s="127"/>
      <c r="R164" s="128">
        <v>0</v>
      </c>
      <c r="S164" s="127"/>
      <c r="T164" s="129">
        <v>0</v>
      </c>
      <c r="AR164" s="123" t="s">
        <v>77</v>
      </c>
      <c r="AT164" s="130" t="s">
        <v>68</v>
      </c>
      <c r="AU164" s="130" t="s">
        <v>69</v>
      </c>
      <c r="AY164" s="123" t="s">
        <v>121</v>
      </c>
      <c r="BK164" s="131">
        <v>0</v>
      </c>
    </row>
    <row r="165" spans="1:65" s="12" customFormat="1" ht="25.9" customHeight="1">
      <c r="B165" s="122"/>
      <c r="D165" s="123" t="s">
        <v>68</v>
      </c>
      <c r="E165" s="124" t="s">
        <v>122</v>
      </c>
      <c r="F165" s="124" t="s">
        <v>123</v>
      </c>
      <c r="J165" s="125">
        <f>BK165</f>
        <v>1533.55</v>
      </c>
      <c r="L165" s="122"/>
      <c r="M165" s="126"/>
      <c r="N165" s="127"/>
      <c r="O165" s="127"/>
      <c r="P165" s="128">
        <f>P166</f>
        <v>4.9222080000000004</v>
      </c>
      <c r="Q165" s="127"/>
      <c r="R165" s="128">
        <f>R166</f>
        <v>0</v>
      </c>
      <c r="S165" s="127"/>
      <c r="T165" s="129">
        <f>T166</f>
        <v>0</v>
      </c>
      <c r="AR165" s="123" t="s">
        <v>77</v>
      </c>
      <c r="AT165" s="130" t="s">
        <v>68</v>
      </c>
      <c r="AU165" s="130" t="s">
        <v>69</v>
      </c>
      <c r="AY165" s="123" t="s">
        <v>121</v>
      </c>
      <c r="BK165" s="131">
        <f>BK166</f>
        <v>1533.55</v>
      </c>
    </row>
    <row r="166" spans="1:65" s="2" customFormat="1" ht="21.75" customHeight="1">
      <c r="A166" s="26"/>
      <c r="B166" s="132"/>
      <c r="C166" s="133" t="s">
        <v>69</v>
      </c>
      <c r="D166" s="133" t="s">
        <v>124</v>
      </c>
      <c r="E166" s="134" t="s">
        <v>125</v>
      </c>
      <c r="F166" s="135" t="s">
        <v>126</v>
      </c>
      <c r="G166" s="136" t="s">
        <v>127</v>
      </c>
      <c r="H166" s="137">
        <v>0.64800000000000002</v>
      </c>
      <c r="I166" s="138">
        <v>2366.59</v>
      </c>
      <c r="J166" s="138">
        <f>ROUND(I166*H166,2)</f>
        <v>1533.55</v>
      </c>
      <c r="K166" s="139"/>
      <c r="L166" s="27"/>
      <c r="M166" s="140" t="s">
        <v>1</v>
      </c>
      <c r="N166" s="141" t="s">
        <v>34</v>
      </c>
      <c r="O166" s="142">
        <v>7.5960000000000001</v>
      </c>
      <c r="P166" s="142">
        <f>O166*H166</f>
        <v>4.9222080000000004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128</v>
      </c>
      <c r="AT166" s="144" t="s">
        <v>124</v>
      </c>
      <c r="AU166" s="144" t="s">
        <v>77</v>
      </c>
      <c r="AY166" s="14" t="s">
        <v>121</v>
      </c>
      <c r="BE166" s="145">
        <f>IF(N166="základní",J166,0)</f>
        <v>1533.55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4" t="s">
        <v>77</v>
      </c>
      <c r="BK166" s="145">
        <f>ROUND(I166*H166,2)</f>
        <v>1533.55</v>
      </c>
      <c r="BL166" s="14" t="s">
        <v>128</v>
      </c>
      <c r="BM166" s="144" t="s">
        <v>79</v>
      </c>
    </row>
    <row r="167" spans="1:65" s="12" customFormat="1" ht="25.9" customHeight="1">
      <c r="B167" s="122"/>
      <c r="D167" s="123" t="s">
        <v>68</v>
      </c>
      <c r="E167" s="124" t="s">
        <v>129</v>
      </c>
      <c r="F167" s="124" t="s">
        <v>130</v>
      </c>
      <c r="J167" s="125">
        <f>BK167</f>
        <v>824358</v>
      </c>
      <c r="L167" s="122"/>
      <c r="M167" s="126"/>
      <c r="N167" s="127"/>
      <c r="O167" s="127"/>
      <c r="P167" s="128">
        <f>P168</f>
        <v>0</v>
      </c>
      <c r="Q167" s="127"/>
      <c r="R167" s="128">
        <f>R168</f>
        <v>0</v>
      </c>
      <c r="S167" s="127"/>
      <c r="T167" s="129">
        <f>T168</f>
        <v>0</v>
      </c>
      <c r="AR167" s="123" t="s">
        <v>77</v>
      </c>
      <c r="AT167" s="130" t="s">
        <v>68</v>
      </c>
      <c r="AU167" s="130" t="s">
        <v>69</v>
      </c>
      <c r="AY167" s="123" t="s">
        <v>121</v>
      </c>
      <c r="BK167" s="131">
        <f>BK168</f>
        <v>824358</v>
      </c>
    </row>
    <row r="168" spans="1:65" s="2" customFormat="1" ht="21.75" customHeight="1">
      <c r="A168" s="26"/>
      <c r="B168" s="132"/>
      <c r="C168" s="133" t="s">
        <v>69</v>
      </c>
      <c r="D168" s="133" t="s">
        <v>124</v>
      </c>
      <c r="E168" s="134" t="s">
        <v>131</v>
      </c>
      <c r="F168" s="135" t="s">
        <v>132</v>
      </c>
      <c r="G168" s="136" t="s">
        <v>133</v>
      </c>
      <c r="H168" s="137">
        <v>1</v>
      </c>
      <c r="I168" s="138">
        <v>824358</v>
      </c>
      <c r="J168" s="138">
        <f>ROUND(I168*H168,2)</f>
        <v>824358</v>
      </c>
      <c r="K168" s="139"/>
      <c r="L168" s="27"/>
      <c r="M168" s="140" t="s">
        <v>1</v>
      </c>
      <c r="N168" s="141" t="s">
        <v>34</v>
      </c>
      <c r="O168" s="142">
        <v>0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128</v>
      </c>
      <c r="AT168" s="144" t="s">
        <v>124</v>
      </c>
      <c r="AU168" s="144" t="s">
        <v>77</v>
      </c>
      <c r="AY168" s="14" t="s">
        <v>121</v>
      </c>
      <c r="BE168" s="145">
        <f>IF(N168="základní",J168,0)</f>
        <v>824358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4" t="s">
        <v>77</v>
      </c>
      <c r="BK168" s="145">
        <f>ROUND(I168*H168,2)</f>
        <v>824358</v>
      </c>
      <c r="BL168" s="14" t="s">
        <v>128</v>
      </c>
      <c r="BM168" s="144" t="s">
        <v>128</v>
      </c>
    </row>
    <row r="169" spans="1:65" s="12" customFormat="1" ht="25.9" customHeight="1">
      <c r="B169" s="122"/>
      <c r="D169" s="123" t="s">
        <v>68</v>
      </c>
      <c r="E169" s="124" t="s">
        <v>134</v>
      </c>
      <c r="F169" s="124" t="s">
        <v>135</v>
      </c>
      <c r="J169" s="125">
        <f>BK169</f>
        <v>246958.36000000004</v>
      </c>
      <c r="L169" s="122"/>
      <c r="M169" s="126"/>
      <c r="N169" s="127"/>
      <c r="O169" s="127"/>
      <c r="P169" s="128">
        <f>SUM(P170:P180)</f>
        <v>303.22587999999996</v>
      </c>
      <c r="Q169" s="127"/>
      <c r="R169" s="128">
        <f>SUM(R170:R180)</f>
        <v>0</v>
      </c>
      <c r="S169" s="127"/>
      <c r="T169" s="129">
        <f>SUM(T170:T180)</f>
        <v>0</v>
      </c>
      <c r="AR169" s="123" t="s">
        <v>77</v>
      </c>
      <c r="AT169" s="130" t="s">
        <v>68</v>
      </c>
      <c r="AU169" s="130" t="s">
        <v>69</v>
      </c>
      <c r="AY169" s="123" t="s">
        <v>121</v>
      </c>
      <c r="BK169" s="131">
        <f>SUM(BK170:BK180)</f>
        <v>246958.36000000004</v>
      </c>
    </row>
    <row r="170" spans="1:65" s="2" customFormat="1" ht="16.5" customHeight="1">
      <c r="A170" s="26"/>
      <c r="B170" s="132"/>
      <c r="C170" s="133" t="s">
        <v>69</v>
      </c>
      <c r="D170" s="133" t="s">
        <v>124</v>
      </c>
      <c r="E170" s="134" t="s">
        <v>136</v>
      </c>
      <c r="F170" s="135" t="s">
        <v>137</v>
      </c>
      <c r="G170" s="136" t="s">
        <v>138</v>
      </c>
      <c r="H170" s="137">
        <v>62.503999999999998</v>
      </c>
      <c r="I170" s="138">
        <v>104.44</v>
      </c>
      <c r="J170" s="138">
        <f t="shared" ref="J170:J180" si="0">ROUND(I170*H170,2)</f>
        <v>6527.92</v>
      </c>
      <c r="K170" s="139"/>
      <c r="L170" s="27"/>
      <c r="M170" s="140" t="s">
        <v>1</v>
      </c>
      <c r="N170" s="141" t="s">
        <v>34</v>
      </c>
      <c r="O170" s="142">
        <v>0.13600000000000001</v>
      </c>
      <c r="P170" s="142">
        <f t="shared" ref="P170:P180" si="1">O170*H170</f>
        <v>8.5005439999999997</v>
      </c>
      <c r="Q170" s="142">
        <v>0</v>
      </c>
      <c r="R170" s="142">
        <f t="shared" ref="R170:R180" si="2">Q170*H170</f>
        <v>0</v>
      </c>
      <c r="S170" s="142">
        <v>0</v>
      </c>
      <c r="T170" s="143">
        <f t="shared" ref="T170:T180" si="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128</v>
      </c>
      <c r="AT170" s="144" t="s">
        <v>124</v>
      </c>
      <c r="AU170" s="144" t="s">
        <v>77</v>
      </c>
      <c r="AY170" s="14" t="s">
        <v>121</v>
      </c>
      <c r="BE170" s="145">
        <f t="shared" ref="BE170:BE180" si="4">IF(N170="základní",J170,0)</f>
        <v>6527.92</v>
      </c>
      <c r="BF170" s="145">
        <f t="shared" ref="BF170:BF180" si="5">IF(N170="snížená",J170,0)</f>
        <v>0</v>
      </c>
      <c r="BG170" s="145">
        <f t="shared" ref="BG170:BG180" si="6">IF(N170="zákl. přenesená",J170,0)</f>
        <v>0</v>
      </c>
      <c r="BH170" s="145">
        <f t="shared" ref="BH170:BH180" si="7">IF(N170="sníž. přenesená",J170,0)</f>
        <v>0</v>
      </c>
      <c r="BI170" s="145">
        <f t="shared" ref="BI170:BI180" si="8">IF(N170="nulová",J170,0)</f>
        <v>0</v>
      </c>
      <c r="BJ170" s="14" t="s">
        <v>77</v>
      </c>
      <c r="BK170" s="145">
        <f t="shared" ref="BK170:BK180" si="9">ROUND(I170*H170,2)</f>
        <v>6527.92</v>
      </c>
      <c r="BL170" s="14" t="s">
        <v>128</v>
      </c>
      <c r="BM170" s="144" t="s">
        <v>139</v>
      </c>
    </row>
    <row r="171" spans="1:65" s="2" customFormat="1" ht="21.75" customHeight="1">
      <c r="A171" s="26"/>
      <c r="B171" s="132"/>
      <c r="C171" s="133" t="s">
        <v>69</v>
      </c>
      <c r="D171" s="133" t="s">
        <v>124</v>
      </c>
      <c r="E171" s="134" t="s">
        <v>140</v>
      </c>
      <c r="F171" s="135" t="s">
        <v>141</v>
      </c>
      <c r="G171" s="136" t="s">
        <v>138</v>
      </c>
      <c r="H171" s="137">
        <v>62.503999999999998</v>
      </c>
      <c r="I171" s="138">
        <v>1324.12</v>
      </c>
      <c r="J171" s="138">
        <f t="shared" si="0"/>
        <v>82762.8</v>
      </c>
      <c r="K171" s="139"/>
      <c r="L171" s="27"/>
      <c r="M171" s="140" t="s">
        <v>1</v>
      </c>
      <c r="N171" s="141" t="s">
        <v>34</v>
      </c>
      <c r="O171" s="142">
        <v>4.25</v>
      </c>
      <c r="P171" s="142">
        <f t="shared" si="1"/>
        <v>265.642</v>
      </c>
      <c r="Q171" s="142">
        <v>0</v>
      </c>
      <c r="R171" s="142">
        <f t="shared" si="2"/>
        <v>0</v>
      </c>
      <c r="S171" s="142">
        <v>0</v>
      </c>
      <c r="T171" s="143">
        <f t="shared" si="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128</v>
      </c>
      <c r="AT171" s="144" t="s">
        <v>124</v>
      </c>
      <c r="AU171" s="144" t="s">
        <v>77</v>
      </c>
      <c r="AY171" s="14" t="s">
        <v>121</v>
      </c>
      <c r="BE171" s="145">
        <f t="shared" si="4"/>
        <v>82762.8</v>
      </c>
      <c r="BF171" s="145">
        <f t="shared" si="5"/>
        <v>0</v>
      </c>
      <c r="BG171" s="145">
        <f t="shared" si="6"/>
        <v>0</v>
      </c>
      <c r="BH171" s="145">
        <f t="shared" si="7"/>
        <v>0</v>
      </c>
      <c r="BI171" s="145">
        <f t="shared" si="8"/>
        <v>0</v>
      </c>
      <c r="BJ171" s="14" t="s">
        <v>77</v>
      </c>
      <c r="BK171" s="145">
        <f t="shared" si="9"/>
        <v>82762.8</v>
      </c>
      <c r="BL171" s="14" t="s">
        <v>128</v>
      </c>
      <c r="BM171" s="144" t="s">
        <v>142</v>
      </c>
    </row>
    <row r="172" spans="1:65" s="2" customFormat="1" ht="16.5" customHeight="1">
      <c r="A172" s="26"/>
      <c r="B172" s="132"/>
      <c r="C172" s="133" t="s">
        <v>69</v>
      </c>
      <c r="D172" s="133" t="s">
        <v>124</v>
      </c>
      <c r="E172" s="134" t="s">
        <v>143</v>
      </c>
      <c r="F172" s="135" t="s">
        <v>144</v>
      </c>
      <c r="G172" s="136" t="s">
        <v>145</v>
      </c>
      <c r="H172" s="137">
        <v>12</v>
      </c>
      <c r="I172" s="138">
        <v>463.88</v>
      </c>
      <c r="J172" s="138">
        <f t="shared" si="0"/>
        <v>5566.56</v>
      </c>
      <c r="K172" s="139"/>
      <c r="L172" s="27"/>
      <c r="M172" s="140" t="s">
        <v>1</v>
      </c>
      <c r="N172" s="141" t="s">
        <v>34</v>
      </c>
      <c r="O172" s="142">
        <v>1.335</v>
      </c>
      <c r="P172" s="142">
        <f t="shared" si="1"/>
        <v>16.02</v>
      </c>
      <c r="Q172" s="142">
        <v>0</v>
      </c>
      <c r="R172" s="142">
        <f t="shared" si="2"/>
        <v>0</v>
      </c>
      <c r="S172" s="142">
        <v>0</v>
      </c>
      <c r="T172" s="143">
        <f t="shared" si="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128</v>
      </c>
      <c r="AT172" s="144" t="s">
        <v>124</v>
      </c>
      <c r="AU172" s="144" t="s">
        <v>77</v>
      </c>
      <c r="AY172" s="14" t="s">
        <v>121</v>
      </c>
      <c r="BE172" s="145">
        <f t="shared" si="4"/>
        <v>5566.56</v>
      </c>
      <c r="BF172" s="145">
        <f t="shared" si="5"/>
        <v>0</v>
      </c>
      <c r="BG172" s="145">
        <f t="shared" si="6"/>
        <v>0</v>
      </c>
      <c r="BH172" s="145">
        <f t="shared" si="7"/>
        <v>0</v>
      </c>
      <c r="BI172" s="145">
        <f t="shared" si="8"/>
        <v>0</v>
      </c>
      <c r="BJ172" s="14" t="s">
        <v>77</v>
      </c>
      <c r="BK172" s="145">
        <f t="shared" si="9"/>
        <v>5566.56</v>
      </c>
      <c r="BL172" s="14" t="s">
        <v>128</v>
      </c>
      <c r="BM172" s="144" t="s">
        <v>146</v>
      </c>
    </row>
    <row r="173" spans="1:65" s="2" customFormat="1" ht="21.75" customHeight="1">
      <c r="A173" s="26"/>
      <c r="B173" s="132"/>
      <c r="C173" s="133" t="s">
        <v>69</v>
      </c>
      <c r="D173" s="133" t="s">
        <v>124</v>
      </c>
      <c r="E173" s="134" t="s">
        <v>147</v>
      </c>
      <c r="F173" s="135" t="s">
        <v>148</v>
      </c>
      <c r="G173" s="136" t="s">
        <v>145</v>
      </c>
      <c r="H173" s="137">
        <v>180</v>
      </c>
      <c r="I173" s="138">
        <v>49.52</v>
      </c>
      <c r="J173" s="138">
        <f t="shared" si="0"/>
        <v>8913.6</v>
      </c>
      <c r="K173" s="139"/>
      <c r="L173" s="27"/>
      <c r="M173" s="140" t="s">
        <v>1</v>
      </c>
      <c r="N173" s="141" t="s">
        <v>34</v>
      </c>
      <c r="O173" s="142">
        <v>0</v>
      </c>
      <c r="P173" s="142">
        <f t="shared" si="1"/>
        <v>0</v>
      </c>
      <c r="Q173" s="142">
        <v>0</v>
      </c>
      <c r="R173" s="142">
        <f t="shared" si="2"/>
        <v>0</v>
      </c>
      <c r="S173" s="142">
        <v>0</v>
      </c>
      <c r="T173" s="143">
        <f t="shared" si="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4" t="s">
        <v>128</v>
      </c>
      <c r="AT173" s="144" t="s">
        <v>124</v>
      </c>
      <c r="AU173" s="144" t="s">
        <v>77</v>
      </c>
      <c r="AY173" s="14" t="s">
        <v>121</v>
      </c>
      <c r="BE173" s="145">
        <f t="shared" si="4"/>
        <v>8913.6</v>
      </c>
      <c r="BF173" s="145">
        <f t="shared" si="5"/>
        <v>0</v>
      </c>
      <c r="BG173" s="145">
        <f t="shared" si="6"/>
        <v>0</v>
      </c>
      <c r="BH173" s="145">
        <f t="shared" si="7"/>
        <v>0</v>
      </c>
      <c r="BI173" s="145">
        <f t="shared" si="8"/>
        <v>0</v>
      </c>
      <c r="BJ173" s="14" t="s">
        <v>77</v>
      </c>
      <c r="BK173" s="145">
        <f t="shared" si="9"/>
        <v>8913.6</v>
      </c>
      <c r="BL173" s="14" t="s">
        <v>128</v>
      </c>
      <c r="BM173" s="144" t="s">
        <v>149</v>
      </c>
    </row>
    <row r="174" spans="1:65" s="2" customFormat="1" ht="21.75" customHeight="1">
      <c r="A174" s="26"/>
      <c r="B174" s="132"/>
      <c r="C174" s="133" t="s">
        <v>69</v>
      </c>
      <c r="D174" s="133" t="s">
        <v>124</v>
      </c>
      <c r="E174" s="134" t="s">
        <v>150</v>
      </c>
      <c r="F174" s="135" t="s">
        <v>151</v>
      </c>
      <c r="G174" s="136" t="s">
        <v>138</v>
      </c>
      <c r="H174" s="137">
        <v>62.503999999999998</v>
      </c>
      <c r="I174" s="138">
        <v>234.38</v>
      </c>
      <c r="J174" s="138">
        <f t="shared" si="0"/>
        <v>14649.69</v>
      </c>
      <c r="K174" s="139"/>
      <c r="L174" s="27"/>
      <c r="M174" s="140" t="s">
        <v>1</v>
      </c>
      <c r="N174" s="141" t="s">
        <v>34</v>
      </c>
      <c r="O174" s="142">
        <v>0.125</v>
      </c>
      <c r="P174" s="142">
        <f t="shared" si="1"/>
        <v>7.8129999999999997</v>
      </c>
      <c r="Q174" s="142">
        <v>0</v>
      </c>
      <c r="R174" s="142">
        <f t="shared" si="2"/>
        <v>0</v>
      </c>
      <c r="S174" s="142">
        <v>0</v>
      </c>
      <c r="T174" s="143">
        <f t="shared" si="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128</v>
      </c>
      <c r="AT174" s="144" t="s">
        <v>124</v>
      </c>
      <c r="AU174" s="144" t="s">
        <v>77</v>
      </c>
      <c r="AY174" s="14" t="s">
        <v>121</v>
      </c>
      <c r="BE174" s="145">
        <f t="shared" si="4"/>
        <v>14649.69</v>
      </c>
      <c r="BF174" s="145">
        <f t="shared" si="5"/>
        <v>0</v>
      </c>
      <c r="BG174" s="145">
        <f t="shared" si="6"/>
        <v>0</v>
      </c>
      <c r="BH174" s="145">
        <f t="shared" si="7"/>
        <v>0</v>
      </c>
      <c r="BI174" s="145">
        <f t="shared" si="8"/>
        <v>0</v>
      </c>
      <c r="BJ174" s="14" t="s">
        <v>77</v>
      </c>
      <c r="BK174" s="145">
        <f t="shared" si="9"/>
        <v>14649.69</v>
      </c>
      <c r="BL174" s="14" t="s">
        <v>128</v>
      </c>
      <c r="BM174" s="144" t="s">
        <v>152</v>
      </c>
    </row>
    <row r="175" spans="1:65" s="2" customFormat="1" ht="21.75" customHeight="1">
      <c r="A175" s="26"/>
      <c r="B175" s="132"/>
      <c r="C175" s="133" t="s">
        <v>69</v>
      </c>
      <c r="D175" s="133" t="s">
        <v>124</v>
      </c>
      <c r="E175" s="134" t="s">
        <v>153</v>
      </c>
      <c r="F175" s="135" t="s">
        <v>154</v>
      </c>
      <c r="G175" s="136" t="s">
        <v>138</v>
      </c>
      <c r="H175" s="137">
        <v>875.05600000000004</v>
      </c>
      <c r="I175" s="138">
        <v>10.25</v>
      </c>
      <c r="J175" s="138">
        <f t="shared" si="0"/>
        <v>8969.32</v>
      </c>
      <c r="K175" s="139"/>
      <c r="L175" s="27"/>
      <c r="M175" s="140" t="s">
        <v>1</v>
      </c>
      <c r="N175" s="141" t="s">
        <v>34</v>
      </c>
      <c r="O175" s="142">
        <v>6.0000000000000001E-3</v>
      </c>
      <c r="P175" s="142">
        <f t="shared" si="1"/>
        <v>5.2503360000000008</v>
      </c>
      <c r="Q175" s="142">
        <v>0</v>
      </c>
      <c r="R175" s="142">
        <f t="shared" si="2"/>
        <v>0</v>
      </c>
      <c r="S175" s="142">
        <v>0</v>
      </c>
      <c r="T175" s="143">
        <f t="shared" si="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128</v>
      </c>
      <c r="AT175" s="144" t="s">
        <v>124</v>
      </c>
      <c r="AU175" s="144" t="s">
        <v>77</v>
      </c>
      <c r="AY175" s="14" t="s">
        <v>121</v>
      </c>
      <c r="BE175" s="145">
        <f t="shared" si="4"/>
        <v>8969.32</v>
      </c>
      <c r="BF175" s="145">
        <f t="shared" si="5"/>
        <v>0</v>
      </c>
      <c r="BG175" s="145">
        <f t="shared" si="6"/>
        <v>0</v>
      </c>
      <c r="BH175" s="145">
        <f t="shared" si="7"/>
        <v>0</v>
      </c>
      <c r="BI175" s="145">
        <f t="shared" si="8"/>
        <v>0</v>
      </c>
      <c r="BJ175" s="14" t="s">
        <v>77</v>
      </c>
      <c r="BK175" s="145">
        <f t="shared" si="9"/>
        <v>8969.32</v>
      </c>
      <c r="BL175" s="14" t="s">
        <v>128</v>
      </c>
      <c r="BM175" s="144" t="s">
        <v>155</v>
      </c>
    </row>
    <row r="176" spans="1:65" s="2" customFormat="1" ht="21.75" customHeight="1">
      <c r="A176" s="26"/>
      <c r="B176" s="132"/>
      <c r="C176" s="133" t="s">
        <v>69</v>
      </c>
      <c r="D176" s="133" t="s">
        <v>124</v>
      </c>
      <c r="E176" s="134" t="s">
        <v>156</v>
      </c>
      <c r="F176" s="135" t="s">
        <v>157</v>
      </c>
      <c r="G176" s="136" t="s">
        <v>138</v>
      </c>
      <c r="H176" s="137">
        <v>1.264</v>
      </c>
      <c r="I176" s="138">
        <v>740</v>
      </c>
      <c r="J176" s="138">
        <f t="shared" si="0"/>
        <v>935.36</v>
      </c>
      <c r="K176" s="139"/>
      <c r="L176" s="27"/>
      <c r="M176" s="140" t="s">
        <v>1</v>
      </c>
      <c r="N176" s="141" t="s">
        <v>34</v>
      </c>
      <c r="O176" s="142">
        <v>0</v>
      </c>
      <c r="P176" s="142">
        <f t="shared" si="1"/>
        <v>0</v>
      </c>
      <c r="Q176" s="142">
        <v>0</v>
      </c>
      <c r="R176" s="142">
        <f t="shared" si="2"/>
        <v>0</v>
      </c>
      <c r="S176" s="142">
        <v>0</v>
      </c>
      <c r="T176" s="143">
        <f t="shared" si="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4" t="s">
        <v>128</v>
      </c>
      <c r="AT176" s="144" t="s">
        <v>124</v>
      </c>
      <c r="AU176" s="144" t="s">
        <v>77</v>
      </c>
      <c r="AY176" s="14" t="s">
        <v>121</v>
      </c>
      <c r="BE176" s="145">
        <f t="shared" si="4"/>
        <v>935.36</v>
      </c>
      <c r="BF176" s="145">
        <f t="shared" si="5"/>
        <v>0</v>
      </c>
      <c r="BG176" s="145">
        <f t="shared" si="6"/>
        <v>0</v>
      </c>
      <c r="BH176" s="145">
        <f t="shared" si="7"/>
        <v>0</v>
      </c>
      <c r="BI176" s="145">
        <f t="shared" si="8"/>
        <v>0</v>
      </c>
      <c r="BJ176" s="14" t="s">
        <v>77</v>
      </c>
      <c r="BK176" s="145">
        <f t="shared" si="9"/>
        <v>935.36</v>
      </c>
      <c r="BL176" s="14" t="s">
        <v>128</v>
      </c>
      <c r="BM176" s="144" t="s">
        <v>158</v>
      </c>
    </row>
    <row r="177" spans="1:65" s="2" customFormat="1" ht="21.75" customHeight="1">
      <c r="A177" s="26"/>
      <c r="B177" s="132"/>
      <c r="C177" s="133" t="s">
        <v>69</v>
      </c>
      <c r="D177" s="133" t="s">
        <v>124</v>
      </c>
      <c r="E177" s="134" t="s">
        <v>159</v>
      </c>
      <c r="F177" s="135" t="s">
        <v>160</v>
      </c>
      <c r="G177" s="136" t="s">
        <v>138</v>
      </c>
      <c r="H177" s="137">
        <v>23.623000000000001</v>
      </c>
      <c r="I177" s="138">
        <v>1580</v>
      </c>
      <c r="J177" s="138">
        <f t="shared" si="0"/>
        <v>37324.339999999997</v>
      </c>
      <c r="K177" s="139"/>
      <c r="L177" s="27"/>
      <c r="M177" s="140" t="s">
        <v>1</v>
      </c>
      <c r="N177" s="141" t="s">
        <v>34</v>
      </c>
      <c r="O177" s="142">
        <v>0</v>
      </c>
      <c r="P177" s="142">
        <f t="shared" si="1"/>
        <v>0</v>
      </c>
      <c r="Q177" s="142">
        <v>0</v>
      </c>
      <c r="R177" s="142">
        <f t="shared" si="2"/>
        <v>0</v>
      </c>
      <c r="S177" s="142">
        <v>0</v>
      </c>
      <c r="T177" s="143">
        <f t="shared" si="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128</v>
      </c>
      <c r="AT177" s="144" t="s">
        <v>124</v>
      </c>
      <c r="AU177" s="144" t="s">
        <v>77</v>
      </c>
      <c r="AY177" s="14" t="s">
        <v>121</v>
      </c>
      <c r="BE177" s="145">
        <f t="shared" si="4"/>
        <v>37324.339999999997</v>
      </c>
      <c r="BF177" s="145">
        <f t="shared" si="5"/>
        <v>0</v>
      </c>
      <c r="BG177" s="145">
        <f t="shared" si="6"/>
        <v>0</v>
      </c>
      <c r="BH177" s="145">
        <f t="shared" si="7"/>
        <v>0</v>
      </c>
      <c r="BI177" s="145">
        <f t="shared" si="8"/>
        <v>0</v>
      </c>
      <c r="BJ177" s="14" t="s">
        <v>77</v>
      </c>
      <c r="BK177" s="145">
        <f t="shared" si="9"/>
        <v>37324.339999999997</v>
      </c>
      <c r="BL177" s="14" t="s">
        <v>128</v>
      </c>
      <c r="BM177" s="144" t="s">
        <v>161</v>
      </c>
    </row>
    <row r="178" spans="1:65" s="2" customFormat="1" ht="21.75" customHeight="1">
      <c r="A178" s="26"/>
      <c r="B178" s="132"/>
      <c r="C178" s="133" t="s">
        <v>69</v>
      </c>
      <c r="D178" s="133" t="s">
        <v>124</v>
      </c>
      <c r="E178" s="134" t="s">
        <v>162</v>
      </c>
      <c r="F178" s="135" t="s">
        <v>163</v>
      </c>
      <c r="G178" s="136" t="s">
        <v>138</v>
      </c>
      <c r="H178" s="137">
        <v>11.417</v>
      </c>
      <c r="I178" s="138">
        <v>1370</v>
      </c>
      <c r="J178" s="138">
        <f t="shared" si="0"/>
        <v>15641.29</v>
      </c>
      <c r="K178" s="139"/>
      <c r="L178" s="27"/>
      <c r="M178" s="140" t="s">
        <v>1</v>
      </c>
      <c r="N178" s="141" t="s">
        <v>34</v>
      </c>
      <c r="O178" s="142">
        <v>0</v>
      </c>
      <c r="P178" s="142">
        <f t="shared" si="1"/>
        <v>0</v>
      </c>
      <c r="Q178" s="142">
        <v>0</v>
      </c>
      <c r="R178" s="142">
        <f t="shared" si="2"/>
        <v>0</v>
      </c>
      <c r="S178" s="142">
        <v>0</v>
      </c>
      <c r="T178" s="143">
        <f t="shared" si="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128</v>
      </c>
      <c r="AT178" s="144" t="s">
        <v>124</v>
      </c>
      <c r="AU178" s="144" t="s">
        <v>77</v>
      </c>
      <c r="AY178" s="14" t="s">
        <v>121</v>
      </c>
      <c r="BE178" s="145">
        <f t="shared" si="4"/>
        <v>15641.29</v>
      </c>
      <c r="BF178" s="145">
        <f t="shared" si="5"/>
        <v>0</v>
      </c>
      <c r="BG178" s="145">
        <f t="shared" si="6"/>
        <v>0</v>
      </c>
      <c r="BH178" s="145">
        <f t="shared" si="7"/>
        <v>0</v>
      </c>
      <c r="BI178" s="145">
        <f t="shared" si="8"/>
        <v>0</v>
      </c>
      <c r="BJ178" s="14" t="s">
        <v>77</v>
      </c>
      <c r="BK178" s="145">
        <f t="shared" si="9"/>
        <v>15641.29</v>
      </c>
      <c r="BL178" s="14" t="s">
        <v>128</v>
      </c>
      <c r="BM178" s="144" t="s">
        <v>164</v>
      </c>
    </row>
    <row r="179" spans="1:65" s="2" customFormat="1" ht="21.75" customHeight="1">
      <c r="A179" s="26"/>
      <c r="B179" s="132"/>
      <c r="C179" s="133" t="s">
        <v>69</v>
      </c>
      <c r="D179" s="133" t="s">
        <v>124</v>
      </c>
      <c r="E179" s="134" t="s">
        <v>165</v>
      </c>
      <c r="F179" s="135" t="s">
        <v>166</v>
      </c>
      <c r="G179" s="136" t="s">
        <v>138</v>
      </c>
      <c r="H179" s="137">
        <v>2.4260000000000002</v>
      </c>
      <c r="I179" s="138">
        <v>1980</v>
      </c>
      <c r="J179" s="138">
        <f t="shared" si="0"/>
        <v>4803.4799999999996</v>
      </c>
      <c r="K179" s="139"/>
      <c r="L179" s="27"/>
      <c r="M179" s="140" t="s">
        <v>1</v>
      </c>
      <c r="N179" s="141" t="s">
        <v>34</v>
      </c>
      <c r="O179" s="142">
        <v>0</v>
      </c>
      <c r="P179" s="142">
        <f t="shared" si="1"/>
        <v>0</v>
      </c>
      <c r="Q179" s="142">
        <v>0</v>
      </c>
      <c r="R179" s="142">
        <f t="shared" si="2"/>
        <v>0</v>
      </c>
      <c r="S179" s="142">
        <v>0</v>
      </c>
      <c r="T179" s="143">
        <f t="shared" si="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128</v>
      </c>
      <c r="AT179" s="144" t="s">
        <v>124</v>
      </c>
      <c r="AU179" s="144" t="s">
        <v>77</v>
      </c>
      <c r="AY179" s="14" t="s">
        <v>121</v>
      </c>
      <c r="BE179" s="145">
        <f t="shared" si="4"/>
        <v>4803.4799999999996</v>
      </c>
      <c r="BF179" s="145">
        <f t="shared" si="5"/>
        <v>0</v>
      </c>
      <c r="BG179" s="145">
        <f t="shared" si="6"/>
        <v>0</v>
      </c>
      <c r="BH179" s="145">
        <f t="shared" si="7"/>
        <v>0</v>
      </c>
      <c r="BI179" s="145">
        <f t="shared" si="8"/>
        <v>0</v>
      </c>
      <c r="BJ179" s="14" t="s">
        <v>77</v>
      </c>
      <c r="BK179" s="145">
        <f t="shared" si="9"/>
        <v>4803.4799999999996</v>
      </c>
      <c r="BL179" s="14" t="s">
        <v>128</v>
      </c>
      <c r="BM179" s="144" t="s">
        <v>167</v>
      </c>
    </row>
    <row r="180" spans="1:65" s="2" customFormat="1" ht="21.75" customHeight="1">
      <c r="A180" s="26"/>
      <c r="B180" s="132"/>
      <c r="C180" s="133" t="s">
        <v>69</v>
      </c>
      <c r="D180" s="133" t="s">
        <v>124</v>
      </c>
      <c r="E180" s="134" t="s">
        <v>168</v>
      </c>
      <c r="F180" s="135" t="s">
        <v>169</v>
      </c>
      <c r="G180" s="136" t="s">
        <v>138</v>
      </c>
      <c r="H180" s="137">
        <v>23.774999999999999</v>
      </c>
      <c r="I180" s="138">
        <v>2560</v>
      </c>
      <c r="J180" s="138">
        <f t="shared" si="0"/>
        <v>60864</v>
      </c>
      <c r="K180" s="139"/>
      <c r="L180" s="27"/>
      <c r="M180" s="140" t="s">
        <v>1</v>
      </c>
      <c r="N180" s="141" t="s">
        <v>34</v>
      </c>
      <c r="O180" s="142">
        <v>0</v>
      </c>
      <c r="P180" s="142">
        <f t="shared" si="1"/>
        <v>0</v>
      </c>
      <c r="Q180" s="142">
        <v>0</v>
      </c>
      <c r="R180" s="142">
        <f t="shared" si="2"/>
        <v>0</v>
      </c>
      <c r="S180" s="142">
        <v>0</v>
      </c>
      <c r="T180" s="143">
        <f t="shared" si="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128</v>
      </c>
      <c r="AT180" s="144" t="s">
        <v>124</v>
      </c>
      <c r="AU180" s="144" t="s">
        <v>77</v>
      </c>
      <c r="AY180" s="14" t="s">
        <v>121</v>
      </c>
      <c r="BE180" s="145">
        <f t="shared" si="4"/>
        <v>60864</v>
      </c>
      <c r="BF180" s="145">
        <f t="shared" si="5"/>
        <v>0</v>
      </c>
      <c r="BG180" s="145">
        <f t="shared" si="6"/>
        <v>0</v>
      </c>
      <c r="BH180" s="145">
        <f t="shared" si="7"/>
        <v>0</v>
      </c>
      <c r="BI180" s="145">
        <f t="shared" si="8"/>
        <v>0</v>
      </c>
      <c r="BJ180" s="14" t="s">
        <v>77</v>
      </c>
      <c r="BK180" s="145">
        <f t="shared" si="9"/>
        <v>60864</v>
      </c>
      <c r="BL180" s="14" t="s">
        <v>128</v>
      </c>
      <c r="BM180" s="144" t="s">
        <v>170</v>
      </c>
    </row>
    <row r="181" spans="1:65" s="12" customFormat="1" ht="25.9" customHeight="1">
      <c r="B181" s="122"/>
      <c r="D181" s="123" t="s">
        <v>68</v>
      </c>
      <c r="E181" s="124" t="s">
        <v>171</v>
      </c>
      <c r="F181" s="124" t="s">
        <v>172</v>
      </c>
      <c r="J181" s="125">
        <f>BK181</f>
        <v>1123644.7799999998</v>
      </c>
      <c r="L181" s="122"/>
      <c r="M181" s="126"/>
      <c r="N181" s="127"/>
      <c r="O181" s="127"/>
      <c r="P181" s="128">
        <f>SUM(P182:P198)</f>
        <v>1081.8349539999999</v>
      </c>
      <c r="Q181" s="127"/>
      <c r="R181" s="128">
        <f>SUM(R182:R198)</f>
        <v>8.3948042249999993E-2</v>
      </c>
      <c r="S181" s="127"/>
      <c r="T181" s="129">
        <f>SUM(T182:T198)</f>
        <v>0</v>
      </c>
      <c r="AR181" s="123" t="s">
        <v>77</v>
      </c>
      <c r="AT181" s="130" t="s">
        <v>68</v>
      </c>
      <c r="AU181" s="130" t="s">
        <v>69</v>
      </c>
      <c r="AY181" s="123" t="s">
        <v>121</v>
      </c>
      <c r="BK181" s="131">
        <f>SUM(BK182:BK198)</f>
        <v>1123644.7799999998</v>
      </c>
    </row>
    <row r="182" spans="1:65" s="2" customFormat="1" ht="21.75" customHeight="1">
      <c r="A182" s="26"/>
      <c r="B182" s="132"/>
      <c r="C182" s="146" t="s">
        <v>69</v>
      </c>
      <c r="D182" s="146" t="s">
        <v>173</v>
      </c>
      <c r="E182" s="147" t="s">
        <v>174</v>
      </c>
      <c r="F182" s="148" t="s">
        <v>175</v>
      </c>
      <c r="G182" s="149" t="s">
        <v>176</v>
      </c>
      <c r="H182" s="150">
        <v>1427.364</v>
      </c>
      <c r="I182" s="151">
        <v>59</v>
      </c>
      <c r="J182" s="151">
        <f t="shared" ref="J182:J198" si="10">ROUND(I182*H182,2)</f>
        <v>84214.48</v>
      </c>
      <c r="K182" s="152"/>
      <c r="L182" s="153"/>
      <c r="M182" s="154" t="s">
        <v>1</v>
      </c>
      <c r="N182" s="155" t="s">
        <v>34</v>
      </c>
      <c r="O182" s="142">
        <v>0</v>
      </c>
      <c r="P182" s="142">
        <f t="shared" ref="P182:P198" si="11">O182*H182</f>
        <v>0</v>
      </c>
      <c r="Q182" s="142">
        <v>0</v>
      </c>
      <c r="R182" s="142">
        <f t="shared" ref="R182:R198" si="12">Q182*H182</f>
        <v>0</v>
      </c>
      <c r="S182" s="142">
        <v>0</v>
      </c>
      <c r="T182" s="143">
        <f t="shared" ref="T182:T198" si="13"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142</v>
      </c>
      <c r="AT182" s="144" t="s">
        <v>173</v>
      </c>
      <c r="AU182" s="144" t="s">
        <v>77</v>
      </c>
      <c r="AY182" s="14" t="s">
        <v>121</v>
      </c>
      <c r="BE182" s="145">
        <f t="shared" ref="BE182:BE198" si="14">IF(N182="základní",J182,0)</f>
        <v>84214.48</v>
      </c>
      <c r="BF182" s="145">
        <f t="shared" ref="BF182:BF198" si="15">IF(N182="snížená",J182,0)</f>
        <v>0</v>
      </c>
      <c r="BG182" s="145">
        <f t="shared" ref="BG182:BG198" si="16">IF(N182="zákl. přenesená",J182,0)</f>
        <v>0</v>
      </c>
      <c r="BH182" s="145">
        <f t="shared" ref="BH182:BH198" si="17">IF(N182="sníž. přenesená",J182,0)</f>
        <v>0</v>
      </c>
      <c r="BI182" s="145">
        <f t="shared" ref="BI182:BI198" si="18">IF(N182="nulová",J182,0)</f>
        <v>0</v>
      </c>
      <c r="BJ182" s="14" t="s">
        <v>77</v>
      </c>
      <c r="BK182" s="145">
        <f t="shared" ref="BK182:BK198" si="19">ROUND(I182*H182,2)</f>
        <v>84214.48</v>
      </c>
      <c r="BL182" s="14" t="s">
        <v>128</v>
      </c>
      <c r="BM182" s="144" t="s">
        <v>177</v>
      </c>
    </row>
    <row r="183" spans="1:65" s="2" customFormat="1" ht="21.75" customHeight="1">
      <c r="A183" s="26"/>
      <c r="B183" s="132"/>
      <c r="C183" s="146" t="s">
        <v>69</v>
      </c>
      <c r="D183" s="146" t="s">
        <v>173</v>
      </c>
      <c r="E183" s="147" t="s">
        <v>178</v>
      </c>
      <c r="F183" s="148" t="s">
        <v>179</v>
      </c>
      <c r="G183" s="149" t="s">
        <v>176</v>
      </c>
      <c r="H183" s="150">
        <v>1303.2449999999999</v>
      </c>
      <c r="I183" s="151">
        <v>301</v>
      </c>
      <c r="J183" s="151">
        <f t="shared" si="10"/>
        <v>392276.75</v>
      </c>
      <c r="K183" s="152"/>
      <c r="L183" s="153"/>
      <c r="M183" s="154" t="s">
        <v>1</v>
      </c>
      <c r="N183" s="155" t="s">
        <v>34</v>
      </c>
      <c r="O183" s="142">
        <v>0</v>
      </c>
      <c r="P183" s="142">
        <f t="shared" si="11"/>
        <v>0</v>
      </c>
      <c r="Q183" s="142">
        <v>0</v>
      </c>
      <c r="R183" s="142">
        <f t="shared" si="12"/>
        <v>0</v>
      </c>
      <c r="S183" s="142">
        <v>0</v>
      </c>
      <c r="T183" s="143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142</v>
      </c>
      <c r="AT183" s="144" t="s">
        <v>173</v>
      </c>
      <c r="AU183" s="144" t="s">
        <v>77</v>
      </c>
      <c r="AY183" s="14" t="s">
        <v>121</v>
      </c>
      <c r="BE183" s="145">
        <f t="shared" si="14"/>
        <v>392276.75</v>
      </c>
      <c r="BF183" s="145">
        <f t="shared" si="15"/>
        <v>0</v>
      </c>
      <c r="BG183" s="145">
        <f t="shared" si="16"/>
        <v>0</v>
      </c>
      <c r="BH183" s="145">
        <f t="shared" si="17"/>
        <v>0</v>
      </c>
      <c r="BI183" s="145">
        <f t="shared" si="18"/>
        <v>0</v>
      </c>
      <c r="BJ183" s="14" t="s">
        <v>77</v>
      </c>
      <c r="BK183" s="145">
        <f t="shared" si="19"/>
        <v>392276.75</v>
      </c>
      <c r="BL183" s="14" t="s">
        <v>128</v>
      </c>
      <c r="BM183" s="144" t="s">
        <v>180</v>
      </c>
    </row>
    <row r="184" spans="1:65" s="2" customFormat="1" ht="21.75" customHeight="1">
      <c r="A184" s="26"/>
      <c r="B184" s="132"/>
      <c r="C184" s="146" t="s">
        <v>69</v>
      </c>
      <c r="D184" s="146" t="s">
        <v>173</v>
      </c>
      <c r="E184" s="147" t="s">
        <v>181</v>
      </c>
      <c r="F184" s="148" t="s">
        <v>182</v>
      </c>
      <c r="G184" s="149" t="s">
        <v>176</v>
      </c>
      <c r="H184" s="150">
        <v>102.89400000000001</v>
      </c>
      <c r="I184" s="151">
        <v>244</v>
      </c>
      <c r="J184" s="151">
        <f t="shared" si="10"/>
        <v>25106.14</v>
      </c>
      <c r="K184" s="152"/>
      <c r="L184" s="153"/>
      <c r="M184" s="154" t="s">
        <v>1</v>
      </c>
      <c r="N184" s="155" t="s">
        <v>34</v>
      </c>
      <c r="O184" s="142">
        <v>0</v>
      </c>
      <c r="P184" s="142">
        <f t="shared" si="11"/>
        <v>0</v>
      </c>
      <c r="Q184" s="142">
        <v>0</v>
      </c>
      <c r="R184" s="142">
        <f t="shared" si="12"/>
        <v>0</v>
      </c>
      <c r="S184" s="142">
        <v>0</v>
      </c>
      <c r="T184" s="143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142</v>
      </c>
      <c r="AT184" s="144" t="s">
        <v>173</v>
      </c>
      <c r="AU184" s="144" t="s">
        <v>77</v>
      </c>
      <c r="AY184" s="14" t="s">
        <v>121</v>
      </c>
      <c r="BE184" s="145">
        <f t="shared" si="14"/>
        <v>25106.14</v>
      </c>
      <c r="BF184" s="145">
        <f t="shared" si="15"/>
        <v>0</v>
      </c>
      <c r="BG184" s="145">
        <f t="shared" si="16"/>
        <v>0</v>
      </c>
      <c r="BH184" s="145">
        <f t="shared" si="17"/>
        <v>0</v>
      </c>
      <c r="BI184" s="145">
        <f t="shared" si="18"/>
        <v>0</v>
      </c>
      <c r="BJ184" s="14" t="s">
        <v>77</v>
      </c>
      <c r="BK184" s="145">
        <f t="shared" si="19"/>
        <v>25106.14</v>
      </c>
      <c r="BL184" s="14" t="s">
        <v>128</v>
      </c>
      <c r="BM184" s="144" t="s">
        <v>183</v>
      </c>
    </row>
    <row r="185" spans="1:65" s="2" customFormat="1" ht="16.5" customHeight="1">
      <c r="A185" s="26"/>
      <c r="B185" s="132"/>
      <c r="C185" s="146" t="s">
        <v>69</v>
      </c>
      <c r="D185" s="146" t="s">
        <v>173</v>
      </c>
      <c r="E185" s="147" t="s">
        <v>184</v>
      </c>
      <c r="F185" s="148" t="s">
        <v>185</v>
      </c>
      <c r="G185" s="149" t="s">
        <v>176</v>
      </c>
      <c r="H185" s="150">
        <v>102.89400000000001</v>
      </c>
      <c r="I185" s="151">
        <v>143</v>
      </c>
      <c r="J185" s="151">
        <f t="shared" si="10"/>
        <v>14713.84</v>
      </c>
      <c r="K185" s="152"/>
      <c r="L185" s="153"/>
      <c r="M185" s="154" t="s">
        <v>1</v>
      </c>
      <c r="N185" s="155" t="s">
        <v>34</v>
      </c>
      <c r="O185" s="142">
        <v>0</v>
      </c>
      <c r="P185" s="142">
        <f t="shared" si="11"/>
        <v>0</v>
      </c>
      <c r="Q185" s="142">
        <v>0</v>
      </c>
      <c r="R185" s="142">
        <f t="shared" si="12"/>
        <v>0</v>
      </c>
      <c r="S185" s="142">
        <v>0</v>
      </c>
      <c r="T185" s="143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4" t="s">
        <v>142</v>
      </c>
      <c r="AT185" s="144" t="s">
        <v>173</v>
      </c>
      <c r="AU185" s="144" t="s">
        <v>77</v>
      </c>
      <c r="AY185" s="14" t="s">
        <v>121</v>
      </c>
      <c r="BE185" s="145">
        <f t="shared" si="14"/>
        <v>14713.84</v>
      </c>
      <c r="BF185" s="145">
        <f t="shared" si="15"/>
        <v>0</v>
      </c>
      <c r="BG185" s="145">
        <f t="shared" si="16"/>
        <v>0</v>
      </c>
      <c r="BH185" s="145">
        <f t="shared" si="17"/>
        <v>0</v>
      </c>
      <c r="BI185" s="145">
        <f t="shared" si="18"/>
        <v>0</v>
      </c>
      <c r="BJ185" s="14" t="s">
        <v>77</v>
      </c>
      <c r="BK185" s="145">
        <f t="shared" si="19"/>
        <v>14713.84</v>
      </c>
      <c r="BL185" s="14" t="s">
        <v>128</v>
      </c>
      <c r="BM185" s="144" t="s">
        <v>186</v>
      </c>
    </row>
    <row r="186" spans="1:65" s="2" customFormat="1" ht="16.5" customHeight="1">
      <c r="A186" s="26"/>
      <c r="B186" s="132"/>
      <c r="C186" s="133" t="s">
        <v>69</v>
      </c>
      <c r="D186" s="133" t="s">
        <v>124</v>
      </c>
      <c r="E186" s="134" t="s">
        <v>187</v>
      </c>
      <c r="F186" s="135" t="s">
        <v>188</v>
      </c>
      <c r="G186" s="136" t="s">
        <v>176</v>
      </c>
      <c r="H186" s="137">
        <v>923.29100000000005</v>
      </c>
      <c r="I186" s="138">
        <v>16.97</v>
      </c>
      <c r="J186" s="138">
        <f t="shared" si="10"/>
        <v>15668.25</v>
      </c>
      <c r="K186" s="139"/>
      <c r="L186" s="27"/>
      <c r="M186" s="140" t="s">
        <v>1</v>
      </c>
      <c r="N186" s="141" t="s">
        <v>34</v>
      </c>
      <c r="O186" s="142">
        <v>4.7E-2</v>
      </c>
      <c r="P186" s="142">
        <f t="shared" si="11"/>
        <v>43.394677000000001</v>
      </c>
      <c r="Q186" s="142">
        <v>0</v>
      </c>
      <c r="R186" s="142">
        <f t="shared" si="12"/>
        <v>0</v>
      </c>
      <c r="S186" s="142">
        <v>0</v>
      </c>
      <c r="T186" s="143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128</v>
      </c>
      <c r="AT186" s="144" t="s">
        <v>124</v>
      </c>
      <c r="AU186" s="144" t="s">
        <v>77</v>
      </c>
      <c r="AY186" s="14" t="s">
        <v>121</v>
      </c>
      <c r="BE186" s="145">
        <f t="shared" si="14"/>
        <v>15668.25</v>
      </c>
      <c r="BF186" s="145">
        <f t="shared" si="15"/>
        <v>0</v>
      </c>
      <c r="BG186" s="145">
        <f t="shared" si="16"/>
        <v>0</v>
      </c>
      <c r="BH186" s="145">
        <f t="shared" si="17"/>
        <v>0</v>
      </c>
      <c r="BI186" s="145">
        <f t="shared" si="18"/>
        <v>0</v>
      </c>
      <c r="BJ186" s="14" t="s">
        <v>77</v>
      </c>
      <c r="BK186" s="145">
        <f t="shared" si="19"/>
        <v>15668.25</v>
      </c>
      <c r="BL186" s="14" t="s">
        <v>128</v>
      </c>
      <c r="BM186" s="144" t="s">
        <v>189</v>
      </c>
    </row>
    <row r="187" spans="1:65" s="2" customFormat="1" ht="16.5" customHeight="1">
      <c r="A187" s="26"/>
      <c r="B187" s="132"/>
      <c r="C187" s="133" t="s">
        <v>69</v>
      </c>
      <c r="D187" s="133" t="s">
        <v>124</v>
      </c>
      <c r="E187" s="134" t="s">
        <v>190</v>
      </c>
      <c r="F187" s="135" t="s">
        <v>191</v>
      </c>
      <c r="G187" s="136" t="s">
        <v>176</v>
      </c>
      <c r="H187" s="137">
        <v>89.472999999999999</v>
      </c>
      <c r="I187" s="138">
        <v>19.14</v>
      </c>
      <c r="J187" s="138">
        <f t="shared" si="10"/>
        <v>1712.51</v>
      </c>
      <c r="K187" s="139"/>
      <c r="L187" s="27"/>
      <c r="M187" s="140" t="s">
        <v>1</v>
      </c>
      <c r="N187" s="141" t="s">
        <v>34</v>
      </c>
      <c r="O187" s="142">
        <v>5.2999999999999999E-2</v>
      </c>
      <c r="P187" s="142">
        <f t="shared" si="11"/>
        <v>4.7420689999999999</v>
      </c>
      <c r="Q187" s="142">
        <v>0</v>
      </c>
      <c r="R187" s="142">
        <f t="shared" si="12"/>
        <v>0</v>
      </c>
      <c r="S187" s="142">
        <v>0</v>
      </c>
      <c r="T187" s="143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4" t="s">
        <v>128</v>
      </c>
      <c r="AT187" s="144" t="s">
        <v>124</v>
      </c>
      <c r="AU187" s="144" t="s">
        <v>77</v>
      </c>
      <c r="AY187" s="14" t="s">
        <v>121</v>
      </c>
      <c r="BE187" s="145">
        <f t="shared" si="14"/>
        <v>1712.51</v>
      </c>
      <c r="BF187" s="145">
        <f t="shared" si="15"/>
        <v>0</v>
      </c>
      <c r="BG187" s="145">
        <f t="shared" si="16"/>
        <v>0</v>
      </c>
      <c r="BH187" s="145">
        <f t="shared" si="17"/>
        <v>0</v>
      </c>
      <c r="BI187" s="145">
        <f t="shared" si="18"/>
        <v>0</v>
      </c>
      <c r="BJ187" s="14" t="s">
        <v>77</v>
      </c>
      <c r="BK187" s="145">
        <f t="shared" si="19"/>
        <v>1712.51</v>
      </c>
      <c r="BL187" s="14" t="s">
        <v>128</v>
      </c>
      <c r="BM187" s="144" t="s">
        <v>192</v>
      </c>
    </row>
    <row r="188" spans="1:65" s="2" customFormat="1" ht="21.75" customHeight="1">
      <c r="A188" s="26"/>
      <c r="B188" s="132"/>
      <c r="C188" s="133" t="s">
        <v>69</v>
      </c>
      <c r="D188" s="133" t="s">
        <v>124</v>
      </c>
      <c r="E188" s="134" t="s">
        <v>193</v>
      </c>
      <c r="F188" s="135" t="s">
        <v>194</v>
      </c>
      <c r="G188" s="136" t="s">
        <v>176</v>
      </c>
      <c r="H188" s="137">
        <v>833.81799999999998</v>
      </c>
      <c r="I188" s="138">
        <v>95.86</v>
      </c>
      <c r="J188" s="138">
        <f t="shared" si="10"/>
        <v>79929.789999999994</v>
      </c>
      <c r="K188" s="139"/>
      <c r="L188" s="27"/>
      <c r="M188" s="140" t="s">
        <v>1</v>
      </c>
      <c r="N188" s="141" t="s">
        <v>34</v>
      </c>
      <c r="O188" s="142">
        <v>0.20300000000000001</v>
      </c>
      <c r="P188" s="142">
        <f t="shared" si="11"/>
        <v>169.26505400000002</v>
      </c>
      <c r="Q188" s="142">
        <v>0</v>
      </c>
      <c r="R188" s="142">
        <f t="shared" si="12"/>
        <v>0</v>
      </c>
      <c r="S188" s="142">
        <v>0</v>
      </c>
      <c r="T188" s="143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128</v>
      </c>
      <c r="AT188" s="144" t="s">
        <v>124</v>
      </c>
      <c r="AU188" s="144" t="s">
        <v>77</v>
      </c>
      <c r="AY188" s="14" t="s">
        <v>121</v>
      </c>
      <c r="BE188" s="145">
        <f t="shared" si="14"/>
        <v>79929.789999999994</v>
      </c>
      <c r="BF188" s="145">
        <f t="shared" si="15"/>
        <v>0</v>
      </c>
      <c r="BG188" s="145">
        <f t="shared" si="16"/>
        <v>0</v>
      </c>
      <c r="BH188" s="145">
        <f t="shared" si="17"/>
        <v>0</v>
      </c>
      <c r="BI188" s="145">
        <f t="shared" si="18"/>
        <v>0</v>
      </c>
      <c r="BJ188" s="14" t="s">
        <v>77</v>
      </c>
      <c r="BK188" s="145">
        <f t="shared" si="19"/>
        <v>79929.789999999994</v>
      </c>
      <c r="BL188" s="14" t="s">
        <v>128</v>
      </c>
      <c r="BM188" s="144" t="s">
        <v>195</v>
      </c>
    </row>
    <row r="189" spans="1:65" s="2" customFormat="1" ht="21.75" customHeight="1">
      <c r="A189" s="26"/>
      <c r="B189" s="132"/>
      <c r="C189" s="133" t="s">
        <v>69</v>
      </c>
      <c r="D189" s="133" t="s">
        <v>124</v>
      </c>
      <c r="E189" s="134" t="s">
        <v>196</v>
      </c>
      <c r="F189" s="135" t="s">
        <v>197</v>
      </c>
      <c r="G189" s="136" t="s">
        <v>198</v>
      </c>
      <c r="H189" s="137">
        <v>7</v>
      </c>
      <c r="I189" s="138">
        <v>84.54</v>
      </c>
      <c r="J189" s="138">
        <f t="shared" si="10"/>
        <v>591.78</v>
      </c>
      <c r="K189" s="139"/>
      <c r="L189" s="27"/>
      <c r="M189" s="140" t="s">
        <v>1</v>
      </c>
      <c r="N189" s="141" t="s">
        <v>34</v>
      </c>
      <c r="O189" s="142">
        <v>0.183</v>
      </c>
      <c r="P189" s="142">
        <f t="shared" si="11"/>
        <v>1.2809999999999999</v>
      </c>
      <c r="Q189" s="142">
        <v>0</v>
      </c>
      <c r="R189" s="142">
        <f t="shared" si="12"/>
        <v>0</v>
      </c>
      <c r="S189" s="142">
        <v>0</v>
      </c>
      <c r="T189" s="143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4" t="s">
        <v>128</v>
      </c>
      <c r="AT189" s="144" t="s">
        <v>124</v>
      </c>
      <c r="AU189" s="144" t="s">
        <v>77</v>
      </c>
      <c r="AY189" s="14" t="s">
        <v>121</v>
      </c>
      <c r="BE189" s="145">
        <f t="shared" si="14"/>
        <v>591.78</v>
      </c>
      <c r="BF189" s="145">
        <f t="shared" si="15"/>
        <v>0</v>
      </c>
      <c r="BG189" s="145">
        <f t="shared" si="16"/>
        <v>0</v>
      </c>
      <c r="BH189" s="145">
        <f t="shared" si="17"/>
        <v>0</v>
      </c>
      <c r="BI189" s="145">
        <f t="shared" si="18"/>
        <v>0</v>
      </c>
      <c r="BJ189" s="14" t="s">
        <v>77</v>
      </c>
      <c r="BK189" s="145">
        <f t="shared" si="19"/>
        <v>591.78</v>
      </c>
      <c r="BL189" s="14" t="s">
        <v>128</v>
      </c>
      <c r="BM189" s="144" t="s">
        <v>199</v>
      </c>
    </row>
    <row r="190" spans="1:65" s="2" customFormat="1" ht="21.75" customHeight="1">
      <c r="A190" s="26"/>
      <c r="B190" s="132"/>
      <c r="C190" s="133" t="s">
        <v>69</v>
      </c>
      <c r="D190" s="133" t="s">
        <v>124</v>
      </c>
      <c r="E190" s="134" t="s">
        <v>200</v>
      </c>
      <c r="F190" s="135" t="s">
        <v>201</v>
      </c>
      <c r="G190" s="136" t="s">
        <v>176</v>
      </c>
      <c r="H190" s="137">
        <v>89.472999999999999</v>
      </c>
      <c r="I190" s="138">
        <v>14.9</v>
      </c>
      <c r="J190" s="138">
        <f t="shared" si="10"/>
        <v>1333.15</v>
      </c>
      <c r="K190" s="139"/>
      <c r="L190" s="27"/>
      <c r="M190" s="140" t="s">
        <v>1</v>
      </c>
      <c r="N190" s="141" t="s">
        <v>34</v>
      </c>
      <c r="O190" s="142">
        <v>3.6999999999999998E-2</v>
      </c>
      <c r="P190" s="142">
        <f t="shared" si="11"/>
        <v>3.3105009999999999</v>
      </c>
      <c r="Q190" s="142">
        <v>0</v>
      </c>
      <c r="R190" s="142">
        <f t="shared" si="12"/>
        <v>0</v>
      </c>
      <c r="S190" s="142">
        <v>0</v>
      </c>
      <c r="T190" s="143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128</v>
      </c>
      <c r="AT190" s="144" t="s">
        <v>124</v>
      </c>
      <c r="AU190" s="144" t="s">
        <v>77</v>
      </c>
      <c r="AY190" s="14" t="s">
        <v>121</v>
      </c>
      <c r="BE190" s="145">
        <f t="shared" si="14"/>
        <v>1333.15</v>
      </c>
      <c r="BF190" s="145">
        <f t="shared" si="15"/>
        <v>0</v>
      </c>
      <c r="BG190" s="145">
        <f t="shared" si="16"/>
        <v>0</v>
      </c>
      <c r="BH190" s="145">
        <f t="shared" si="17"/>
        <v>0</v>
      </c>
      <c r="BI190" s="145">
        <f t="shared" si="18"/>
        <v>0</v>
      </c>
      <c r="BJ190" s="14" t="s">
        <v>77</v>
      </c>
      <c r="BK190" s="145">
        <f t="shared" si="19"/>
        <v>1333.15</v>
      </c>
      <c r="BL190" s="14" t="s">
        <v>128</v>
      </c>
      <c r="BM190" s="144" t="s">
        <v>202</v>
      </c>
    </row>
    <row r="191" spans="1:65" s="2" customFormat="1" ht="21.75" customHeight="1">
      <c r="A191" s="26"/>
      <c r="B191" s="132"/>
      <c r="C191" s="133" t="s">
        <v>69</v>
      </c>
      <c r="D191" s="133" t="s">
        <v>124</v>
      </c>
      <c r="E191" s="134" t="s">
        <v>203</v>
      </c>
      <c r="F191" s="135" t="s">
        <v>204</v>
      </c>
      <c r="G191" s="136" t="s">
        <v>176</v>
      </c>
      <c r="H191" s="137">
        <v>89.472999999999999</v>
      </c>
      <c r="I191" s="138">
        <v>110.04</v>
      </c>
      <c r="J191" s="138">
        <f t="shared" si="10"/>
        <v>9845.61</v>
      </c>
      <c r="K191" s="139"/>
      <c r="L191" s="27"/>
      <c r="M191" s="140" t="s">
        <v>1</v>
      </c>
      <c r="N191" s="141" t="s">
        <v>34</v>
      </c>
      <c r="O191" s="142">
        <v>0.20300000000000001</v>
      </c>
      <c r="P191" s="142">
        <f t="shared" si="11"/>
        <v>18.163019000000002</v>
      </c>
      <c r="Q191" s="142">
        <v>9.3824999999999996E-4</v>
      </c>
      <c r="R191" s="142">
        <f t="shared" si="12"/>
        <v>8.3948042249999993E-2</v>
      </c>
      <c r="S191" s="142">
        <v>0</v>
      </c>
      <c r="T191" s="143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4" t="s">
        <v>128</v>
      </c>
      <c r="AT191" s="144" t="s">
        <v>124</v>
      </c>
      <c r="AU191" s="144" t="s">
        <v>77</v>
      </c>
      <c r="AY191" s="14" t="s">
        <v>121</v>
      </c>
      <c r="BE191" s="145">
        <f t="shared" si="14"/>
        <v>9845.61</v>
      </c>
      <c r="BF191" s="145">
        <f t="shared" si="15"/>
        <v>0</v>
      </c>
      <c r="BG191" s="145">
        <f t="shared" si="16"/>
        <v>0</v>
      </c>
      <c r="BH191" s="145">
        <f t="shared" si="17"/>
        <v>0</v>
      </c>
      <c r="BI191" s="145">
        <f t="shared" si="18"/>
        <v>0</v>
      </c>
      <c r="BJ191" s="14" t="s">
        <v>77</v>
      </c>
      <c r="BK191" s="145">
        <f t="shared" si="19"/>
        <v>9845.61</v>
      </c>
      <c r="BL191" s="14" t="s">
        <v>128</v>
      </c>
      <c r="BM191" s="144" t="s">
        <v>205</v>
      </c>
    </row>
    <row r="192" spans="1:65" s="2" customFormat="1" ht="21.75" customHeight="1">
      <c r="A192" s="26"/>
      <c r="B192" s="132"/>
      <c r="C192" s="133" t="s">
        <v>69</v>
      </c>
      <c r="D192" s="133" t="s">
        <v>124</v>
      </c>
      <c r="E192" s="134" t="s">
        <v>206</v>
      </c>
      <c r="F192" s="135" t="s">
        <v>207</v>
      </c>
      <c r="G192" s="136" t="s">
        <v>176</v>
      </c>
      <c r="H192" s="137">
        <v>1241.1859999999999</v>
      </c>
      <c r="I192" s="138">
        <v>312.58999999999997</v>
      </c>
      <c r="J192" s="138">
        <f t="shared" si="10"/>
        <v>387982.33</v>
      </c>
      <c r="K192" s="139"/>
      <c r="L192" s="27"/>
      <c r="M192" s="140" t="s">
        <v>1</v>
      </c>
      <c r="N192" s="141" t="s">
        <v>34</v>
      </c>
      <c r="O192" s="142">
        <v>0.55800000000000005</v>
      </c>
      <c r="P192" s="142">
        <f t="shared" si="11"/>
        <v>692.58178800000007</v>
      </c>
      <c r="Q192" s="142">
        <v>0</v>
      </c>
      <c r="R192" s="142">
        <f t="shared" si="12"/>
        <v>0</v>
      </c>
      <c r="S192" s="142">
        <v>0</v>
      </c>
      <c r="T192" s="143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4" t="s">
        <v>128</v>
      </c>
      <c r="AT192" s="144" t="s">
        <v>124</v>
      </c>
      <c r="AU192" s="144" t="s">
        <v>77</v>
      </c>
      <c r="AY192" s="14" t="s">
        <v>121</v>
      </c>
      <c r="BE192" s="145">
        <f t="shared" si="14"/>
        <v>387982.33</v>
      </c>
      <c r="BF192" s="145">
        <f t="shared" si="15"/>
        <v>0</v>
      </c>
      <c r="BG192" s="145">
        <f t="shared" si="16"/>
        <v>0</v>
      </c>
      <c r="BH192" s="145">
        <f t="shared" si="17"/>
        <v>0</v>
      </c>
      <c r="BI192" s="145">
        <f t="shared" si="18"/>
        <v>0</v>
      </c>
      <c r="BJ192" s="14" t="s">
        <v>77</v>
      </c>
      <c r="BK192" s="145">
        <f t="shared" si="19"/>
        <v>387982.33</v>
      </c>
      <c r="BL192" s="14" t="s">
        <v>128</v>
      </c>
      <c r="BM192" s="144" t="s">
        <v>208</v>
      </c>
    </row>
    <row r="193" spans="1:65" s="2" customFormat="1" ht="21.75" customHeight="1">
      <c r="A193" s="26"/>
      <c r="B193" s="132"/>
      <c r="C193" s="133" t="s">
        <v>69</v>
      </c>
      <c r="D193" s="133" t="s">
        <v>124</v>
      </c>
      <c r="E193" s="134" t="s">
        <v>209</v>
      </c>
      <c r="F193" s="135" t="s">
        <v>210</v>
      </c>
      <c r="G193" s="136" t="s">
        <v>145</v>
      </c>
      <c r="H193" s="137">
        <v>69.75</v>
      </c>
      <c r="I193" s="138">
        <v>311.02999999999997</v>
      </c>
      <c r="J193" s="138">
        <f t="shared" si="10"/>
        <v>21694.34</v>
      </c>
      <c r="K193" s="139"/>
      <c r="L193" s="27"/>
      <c r="M193" s="140" t="s">
        <v>1</v>
      </c>
      <c r="N193" s="141" t="s">
        <v>34</v>
      </c>
      <c r="O193" s="142">
        <v>0.54900000000000004</v>
      </c>
      <c r="P193" s="142">
        <f t="shared" si="11"/>
        <v>38.292750000000005</v>
      </c>
      <c r="Q193" s="142">
        <v>0</v>
      </c>
      <c r="R193" s="142">
        <f t="shared" si="12"/>
        <v>0</v>
      </c>
      <c r="S193" s="142">
        <v>0</v>
      </c>
      <c r="T193" s="143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4" t="s">
        <v>128</v>
      </c>
      <c r="AT193" s="144" t="s">
        <v>124</v>
      </c>
      <c r="AU193" s="144" t="s">
        <v>77</v>
      </c>
      <c r="AY193" s="14" t="s">
        <v>121</v>
      </c>
      <c r="BE193" s="145">
        <f t="shared" si="14"/>
        <v>21694.34</v>
      </c>
      <c r="BF193" s="145">
        <f t="shared" si="15"/>
        <v>0</v>
      </c>
      <c r="BG193" s="145">
        <f t="shared" si="16"/>
        <v>0</v>
      </c>
      <c r="BH193" s="145">
        <f t="shared" si="17"/>
        <v>0</v>
      </c>
      <c r="BI193" s="145">
        <f t="shared" si="18"/>
        <v>0</v>
      </c>
      <c r="BJ193" s="14" t="s">
        <v>77</v>
      </c>
      <c r="BK193" s="145">
        <f t="shared" si="19"/>
        <v>21694.34</v>
      </c>
      <c r="BL193" s="14" t="s">
        <v>128</v>
      </c>
      <c r="BM193" s="144" t="s">
        <v>211</v>
      </c>
    </row>
    <row r="194" spans="1:65" s="2" customFormat="1" ht="21.75" customHeight="1">
      <c r="A194" s="26"/>
      <c r="B194" s="132"/>
      <c r="C194" s="133" t="s">
        <v>69</v>
      </c>
      <c r="D194" s="133" t="s">
        <v>124</v>
      </c>
      <c r="E194" s="134" t="s">
        <v>212</v>
      </c>
      <c r="F194" s="135" t="s">
        <v>213</v>
      </c>
      <c r="G194" s="136" t="s">
        <v>198</v>
      </c>
      <c r="H194" s="137">
        <v>10</v>
      </c>
      <c r="I194" s="138">
        <v>506</v>
      </c>
      <c r="J194" s="138">
        <f t="shared" si="10"/>
        <v>5060</v>
      </c>
      <c r="K194" s="139"/>
      <c r="L194" s="27"/>
      <c r="M194" s="140" t="s">
        <v>1</v>
      </c>
      <c r="N194" s="141" t="s">
        <v>34</v>
      </c>
      <c r="O194" s="142">
        <v>0</v>
      </c>
      <c r="P194" s="142">
        <f t="shared" si="11"/>
        <v>0</v>
      </c>
      <c r="Q194" s="142">
        <v>0</v>
      </c>
      <c r="R194" s="142">
        <f t="shared" si="12"/>
        <v>0</v>
      </c>
      <c r="S194" s="142">
        <v>0</v>
      </c>
      <c r="T194" s="143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128</v>
      </c>
      <c r="AT194" s="144" t="s">
        <v>124</v>
      </c>
      <c r="AU194" s="144" t="s">
        <v>77</v>
      </c>
      <c r="AY194" s="14" t="s">
        <v>121</v>
      </c>
      <c r="BE194" s="145">
        <f t="shared" si="14"/>
        <v>5060</v>
      </c>
      <c r="BF194" s="145">
        <f t="shared" si="15"/>
        <v>0</v>
      </c>
      <c r="BG194" s="145">
        <f t="shared" si="16"/>
        <v>0</v>
      </c>
      <c r="BH194" s="145">
        <f t="shared" si="17"/>
        <v>0</v>
      </c>
      <c r="BI194" s="145">
        <f t="shared" si="18"/>
        <v>0</v>
      </c>
      <c r="BJ194" s="14" t="s">
        <v>77</v>
      </c>
      <c r="BK194" s="145">
        <f t="shared" si="19"/>
        <v>5060</v>
      </c>
      <c r="BL194" s="14" t="s">
        <v>128</v>
      </c>
      <c r="BM194" s="144" t="s">
        <v>214</v>
      </c>
    </row>
    <row r="195" spans="1:65" s="2" customFormat="1" ht="21.75" customHeight="1">
      <c r="A195" s="26"/>
      <c r="B195" s="132"/>
      <c r="C195" s="133" t="s">
        <v>69</v>
      </c>
      <c r="D195" s="133" t="s">
        <v>124</v>
      </c>
      <c r="E195" s="134" t="s">
        <v>215</v>
      </c>
      <c r="F195" s="135" t="s">
        <v>216</v>
      </c>
      <c r="G195" s="136" t="s">
        <v>176</v>
      </c>
      <c r="H195" s="137">
        <v>407.36799999999999</v>
      </c>
      <c r="I195" s="138">
        <v>18.420000000000002</v>
      </c>
      <c r="J195" s="138">
        <f t="shared" si="10"/>
        <v>7503.72</v>
      </c>
      <c r="K195" s="139"/>
      <c r="L195" s="27"/>
      <c r="M195" s="140" t="s">
        <v>1</v>
      </c>
      <c r="N195" s="141" t="s">
        <v>34</v>
      </c>
      <c r="O195" s="142">
        <v>5.0999999999999997E-2</v>
      </c>
      <c r="P195" s="142">
        <f t="shared" si="11"/>
        <v>20.775767999999999</v>
      </c>
      <c r="Q195" s="142">
        <v>0</v>
      </c>
      <c r="R195" s="142">
        <f t="shared" si="12"/>
        <v>0</v>
      </c>
      <c r="S195" s="142">
        <v>0</v>
      </c>
      <c r="T195" s="143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4" t="s">
        <v>128</v>
      </c>
      <c r="AT195" s="144" t="s">
        <v>124</v>
      </c>
      <c r="AU195" s="144" t="s">
        <v>77</v>
      </c>
      <c r="AY195" s="14" t="s">
        <v>121</v>
      </c>
      <c r="BE195" s="145">
        <f t="shared" si="14"/>
        <v>7503.72</v>
      </c>
      <c r="BF195" s="145">
        <f t="shared" si="15"/>
        <v>0</v>
      </c>
      <c r="BG195" s="145">
        <f t="shared" si="16"/>
        <v>0</v>
      </c>
      <c r="BH195" s="145">
        <f t="shared" si="17"/>
        <v>0</v>
      </c>
      <c r="BI195" s="145">
        <f t="shared" si="18"/>
        <v>0</v>
      </c>
      <c r="BJ195" s="14" t="s">
        <v>77</v>
      </c>
      <c r="BK195" s="145">
        <f t="shared" si="19"/>
        <v>7503.72</v>
      </c>
      <c r="BL195" s="14" t="s">
        <v>128</v>
      </c>
      <c r="BM195" s="144" t="s">
        <v>217</v>
      </c>
    </row>
    <row r="196" spans="1:65" s="2" customFormat="1" ht="21.75" customHeight="1">
      <c r="A196" s="26"/>
      <c r="B196" s="132"/>
      <c r="C196" s="133" t="s">
        <v>69</v>
      </c>
      <c r="D196" s="133" t="s">
        <v>124</v>
      </c>
      <c r="E196" s="134" t="s">
        <v>218</v>
      </c>
      <c r="F196" s="135" t="s">
        <v>219</v>
      </c>
      <c r="G196" s="136" t="s">
        <v>176</v>
      </c>
      <c r="H196" s="137">
        <v>407.36799999999999</v>
      </c>
      <c r="I196" s="138">
        <v>95.86</v>
      </c>
      <c r="J196" s="138">
        <f t="shared" si="10"/>
        <v>39050.300000000003</v>
      </c>
      <c r="K196" s="139"/>
      <c r="L196" s="27"/>
      <c r="M196" s="140" t="s">
        <v>1</v>
      </c>
      <c r="N196" s="141" t="s">
        <v>34</v>
      </c>
      <c r="O196" s="142">
        <v>0.20300000000000001</v>
      </c>
      <c r="P196" s="142">
        <f t="shared" si="11"/>
        <v>82.695704000000006</v>
      </c>
      <c r="Q196" s="142">
        <v>0</v>
      </c>
      <c r="R196" s="142">
        <f t="shared" si="12"/>
        <v>0</v>
      </c>
      <c r="S196" s="142">
        <v>0</v>
      </c>
      <c r="T196" s="143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4" t="s">
        <v>128</v>
      </c>
      <c r="AT196" s="144" t="s">
        <v>124</v>
      </c>
      <c r="AU196" s="144" t="s">
        <v>77</v>
      </c>
      <c r="AY196" s="14" t="s">
        <v>121</v>
      </c>
      <c r="BE196" s="145">
        <f t="shared" si="14"/>
        <v>39050.300000000003</v>
      </c>
      <c r="BF196" s="145">
        <f t="shared" si="15"/>
        <v>0</v>
      </c>
      <c r="BG196" s="145">
        <f t="shared" si="16"/>
        <v>0</v>
      </c>
      <c r="BH196" s="145">
        <f t="shared" si="17"/>
        <v>0</v>
      </c>
      <c r="BI196" s="145">
        <f t="shared" si="18"/>
        <v>0</v>
      </c>
      <c r="BJ196" s="14" t="s">
        <v>77</v>
      </c>
      <c r="BK196" s="145">
        <f t="shared" si="19"/>
        <v>39050.300000000003</v>
      </c>
      <c r="BL196" s="14" t="s">
        <v>128</v>
      </c>
      <c r="BM196" s="144" t="s">
        <v>220</v>
      </c>
    </row>
    <row r="197" spans="1:65" s="2" customFormat="1" ht="21.75" customHeight="1">
      <c r="A197" s="26"/>
      <c r="B197" s="132"/>
      <c r="C197" s="133" t="s">
        <v>69</v>
      </c>
      <c r="D197" s="133" t="s">
        <v>124</v>
      </c>
      <c r="E197" s="134" t="s">
        <v>221</v>
      </c>
      <c r="F197" s="135" t="s">
        <v>222</v>
      </c>
      <c r="G197" s="136" t="s">
        <v>176</v>
      </c>
      <c r="H197" s="137">
        <v>407.36799999999999</v>
      </c>
      <c r="I197" s="138">
        <v>6.5</v>
      </c>
      <c r="J197" s="138">
        <f t="shared" si="10"/>
        <v>2647.89</v>
      </c>
      <c r="K197" s="139"/>
      <c r="L197" s="27"/>
      <c r="M197" s="140" t="s">
        <v>1</v>
      </c>
      <c r="N197" s="141" t="s">
        <v>34</v>
      </c>
      <c r="O197" s="142">
        <v>1.7999999999999999E-2</v>
      </c>
      <c r="P197" s="142">
        <f t="shared" si="11"/>
        <v>7.3326239999999991</v>
      </c>
      <c r="Q197" s="142">
        <v>0</v>
      </c>
      <c r="R197" s="142">
        <f t="shared" si="12"/>
        <v>0</v>
      </c>
      <c r="S197" s="142">
        <v>0</v>
      </c>
      <c r="T197" s="143">
        <f t="shared" si="1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4" t="s">
        <v>128</v>
      </c>
      <c r="AT197" s="144" t="s">
        <v>124</v>
      </c>
      <c r="AU197" s="144" t="s">
        <v>77</v>
      </c>
      <c r="AY197" s="14" t="s">
        <v>121</v>
      </c>
      <c r="BE197" s="145">
        <f t="shared" si="14"/>
        <v>2647.89</v>
      </c>
      <c r="BF197" s="145">
        <f t="shared" si="15"/>
        <v>0</v>
      </c>
      <c r="BG197" s="145">
        <f t="shared" si="16"/>
        <v>0</v>
      </c>
      <c r="BH197" s="145">
        <f t="shared" si="17"/>
        <v>0</v>
      </c>
      <c r="BI197" s="145">
        <f t="shared" si="18"/>
        <v>0</v>
      </c>
      <c r="BJ197" s="14" t="s">
        <v>77</v>
      </c>
      <c r="BK197" s="145">
        <f t="shared" si="19"/>
        <v>2647.89</v>
      </c>
      <c r="BL197" s="14" t="s">
        <v>128</v>
      </c>
      <c r="BM197" s="144" t="s">
        <v>223</v>
      </c>
    </row>
    <row r="198" spans="1:65" s="2" customFormat="1" ht="21.75" customHeight="1">
      <c r="A198" s="26"/>
      <c r="B198" s="132"/>
      <c r="C198" s="133" t="s">
        <v>69</v>
      </c>
      <c r="D198" s="133" t="s">
        <v>124</v>
      </c>
      <c r="E198" s="134" t="s">
        <v>224</v>
      </c>
      <c r="F198" s="135" t="s">
        <v>225</v>
      </c>
      <c r="G198" s="136" t="s">
        <v>226</v>
      </c>
      <c r="H198" s="137">
        <v>3.15</v>
      </c>
      <c r="I198" s="138">
        <v>10893.3</v>
      </c>
      <c r="J198" s="138">
        <f t="shared" si="10"/>
        <v>34313.9</v>
      </c>
      <c r="K198" s="139"/>
      <c r="L198" s="27"/>
      <c r="M198" s="140" t="s">
        <v>1</v>
      </c>
      <c r="N198" s="141" t="s">
        <v>34</v>
      </c>
      <c r="O198" s="142">
        <v>0</v>
      </c>
      <c r="P198" s="142">
        <f t="shared" si="11"/>
        <v>0</v>
      </c>
      <c r="Q198" s="142">
        <v>0</v>
      </c>
      <c r="R198" s="142">
        <f t="shared" si="12"/>
        <v>0</v>
      </c>
      <c r="S198" s="142">
        <v>0</v>
      </c>
      <c r="T198" s="143">
        <f t="shared" si="1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128</v>
      </c>
      <c r="AT198" s="144" t="s">
        <v>124</v>
      </c>
      <c r="AU198" s="144" t="s">
        <v>77</v>
      </c>
      <c r="AY198" s="14" t="s">
        <v>121</v>
      </c>
      <c r="BE198" s="145">
        <f t="shared" si="14"/>
        <v>34313.9</v>
      </c>
      <c r="BF198" s="145">
        <f t="shared" si="15"/>
        <v>0</v>
      </c>
      <c r="BG198" s="145">
        <f t="shared" si="16"/>
        <v>0</v>
      </c>
      <c r="BH198" s="145">
        <f t="shared" si="17"/>
        <v>0</v>
      </c>
      <c r="BI198" s="145">
        <f t="shared" si="18"/>
        <v>0</v>
      </c>
      <c r="BJ198" s="14" t="s">
        <v>77</v>
      </c>
      <c r="BK198" s="145">
        <f t="shared" si="19"/>
        <v>34313.9</v>
      </c>
      <c r="BL198" s="14" t="s">
        <v>128</v>
      </c>
      <c r="BM198" s="144" t="s">
        <v>227</v>
      </c>
    </row>
    <row r="199" spans="1:65" s="12" customFormat="1" ht="25.9" customHeight="1">
      <c r="B199" s="122"/>
      <c r="D199" s="123" t="s">
        <v>68</v>
      </c>
      <c r="E199" s="124" t="s">
        <v>228</v>
      </c>
      <c r="F199" s="124" t="s">
        <v>229</v>
      </c>
      <c r="J199" s="125">
        <f>BK199</f>
        <v>693403.25</v>
      </c>
      <c r="L199" s="122"/>
      <c r="M199" s="126"/>
      <c r="N199" s="127"/>
      <c r="O199" s="127"/>
      <c r="P199" s="128">
        <f>SUM(P200:P204)</f>
        <v>235.62900999999999</v>
      </c>
      <c r="Q199" s="127"/>
      <c r="R199" s="128">
        <f>SUM(R200:R204)</f>
        <v>0</v>
      </c>
      <c r="S199" s="127"/>
      <c r="T199" s="129">
        <f>SUM(T200:T204)</f>
        <v>0</v>
      </c>
      <c r="AR199" s="123" t="s">
        <v>77</v>
      </c>
      <c r="AT199" s="130" t="s">
        <v>68</v>
      </c>
      <c r="AU199" s="130" t="s">
        <v>69</v>
      </c>
      <c r="AY199" s="123" t="s">
        <v>121</v>
      </c>
      <c r="BK199" s="131">
        <f>SUM(BK200:BK204)</f>
        <v>693403.25</v>
      </c>
    </row>
    <row r="200" spans="1:65" s="2" customFormat="1" ht="44.25" customHeight="1">
      <c r="A200" s="26"/>
      <c r="B200" s="132"/>
      <c r="C200" s="146" t="s">
        <v>69</v>
      </c>
      <c r="D200" s="146" t="s">
        <v>173</v>
      </c>
      <c r="E200" s="147" t="s">
        <v>230</v>
      </c>
      <c r="F200" s="148" t="s">
        <v>231</v>
      </c>
      <c r="G200" s="149" t="s">
        <v>176</v>
      </c>
      <c r="H200" s="150">
        <v>1427.635</v>
      </c>
      <c r="I200" s="151">
        <v>312</v>
      </c>
      <c r="J200" s="151">
        <f>ROUND(I200*H200,2)</f>
        <v>445422.12</v>
      </c>
      <c r="K200" s="152"/>
      <c r="L200" s="153"/>
      <c r="M200" s="154" t="s">
        <v>1</v>
      </c>
      <c r="N200" s="155" t="s">
        <v>34</v>
      </c>
      <c r="O200" s="142">
        <v>0</v>
      </c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3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4" t="s">
        <v>142</v>
      </c>
      <c r="AT200" s="144" t="s">
        <v>173</v>
      </c>
      <c r="AU200" s="144" t="s">
        <v>77</v>
      </c>
      <c r="AY200" s="14" t="s">
        <v>121</v>
      </c>
      <c r="BE200" s="145">
        <f>IF(N200="základní",J200,0)</f>
        <v>445422.12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4" t="s">
        <v>77</v>
      </c>
      <c r="BK200" s="145">
        <f>ROUND(I200*H200,2)</f>
        <v>445422.12</v>
      </c>
      <c r="BL200" s="14" t="s">
        <v>128</v>
      </c>
      <c r="BM200" s="144" t="s">
        <v>232</v>
      </c>
    </row>
    <row r="201" spans="1:65" s="2" customFormat="1" ht="44.25" customHeight="1">
      <c r="A201" s="26"/>
      <c r="B201" s="132"/>
      <c r="C201" s="146" t="s">
        <v>69</v>
      </c>
      <c r="D201" s="146" t="s">
        <v>173</v>
      </c>
      <c r="E201" s="147" t="s">
        <v>233</v>
      </c>
      <c r="F201" s="148" t="s">
        <v>234</v>
      </c>
      <c r="G201" s="149" t="s">
        <v>176</v>
      </c>
      <c r="H201" s="150">
        <v>915.88800000000003</v>
      </c>
      <c r="I201" s="151">
        <v>156</v>
      </c>
      <c r="J201" s="151">
        <f>ROUND(I201*H201,2)</f>
        <v>142878.53</v>
      </c>
      <c r="K201" s="152"/>
      <c r="L201" s="153"/>
      <c r="M201" s="154" t="s">
        <v>1</v>
      </c>
      <c r="N201" s="155" t="s">
        <v>34</v>
      </c>
      <c r="O201" s="142">
        <v>0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4" t="s">
        <v>142</v>
      </c>
      <c r="AT201" s="144" t="s">
        <v>173</v>
      </c>
      <c r="AU201" s="144" t="s">
        <v>77</v>
      </c>
      <c r="AY201" s="14" t="s">
        <v>121</v>
      </c>
      <c r="BE201" s="145">
        <f>IF(N201="základní",J201,0)</f>
        <v>142878.53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4" t="s">
        <v>77</v>
      </c>
      <c r="BK201" s="145">
        <f>ROUND(I201*H201,2)</f>
        <v>142878.53</v>
      </c>
      <c r="BL201" s="14" t="s">
        <v>128</v>
      </c>
      <c r="BM201" s="144" t="s">
        <v>235</v>
      </c>
    </row>
    <row r="202" spans="1:65" s="2" customFormat="1" ht="21.75" customHeight="1">
      <c r="A202" s="26"/>
      <c r="B202" s="132"/>
      <c r="C202" s="133" t="s">
        <v>69</v>
      </c>
      <c r="D202" s="133" t="s">
        <v>124</v>
      </c>
      <c r="E202" s="134" t="s">
        <v>236</v>
      </c>
      <c r="F202" s="135" t="s">
        <v>237</v>
      </c>
      <c r="G202" s="136" t="s">
        <v>176</v>
      </c>
      <c r="H202" s="137">
        <v>1386.0530000000001</v>
      </c>
      <c r="I202" s="138">
        <v>33.75</v>
      </c>
      <c r="J202" s="138">
        <f>ROUND(I202*H202,2)</f>
        <v>46779.29</v>
      </c>
      <c r="K202" s="139"/>
      <c r="L202" s="27"/>
      <c r="M202" s="140" t="s">
        <v>1</v>
      </c>
      <c r="N202" s="141" t="s">
        <v>34</v>
      </c>
      <c r="O202" s="142">
        <v>0.08</v>
      </c>
      <c r="P202" s="142">
        <f>O202*H202</f>
        <v>110.88424000000001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4" t="s">
        <v>128</v>
      </c>
      <c r="AT202" s="144" t="s">
        <v>124</v>
      </c>
      <c r="AU202" s="144" t="s">
        <v>77</v>
      </c>
      <c r="AY202" s="14" t="s">
        <v>121</v>
      </c>
      <c r="BE202" s="145">
        <f>IF(N202="základní",J202,0)</f>
        <v>46779.29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4" t="s">
        <v>77</v>
      </c>
      <c r="BK202" s="145">
        <f>ROUND(I202*H202,2)</f>
        <v>46779.29</v>
      </c>
      <c r="BL202" s="14" t="s">
        <v>128</v>
      </c>
      <c r="BM202" s="144" t="s">
        <v>238</v>
      </c>
    </row>
    <row r="203" spans="1:65" s="2" customFormat="1" ht="21.75" customHeight="1">
      <c r="A203" s="26"/>
      <c r="B203" s="132"/>
      <c r="C203" s="133" t="s">
        <v>69</v>
      </c>
      <c r="D203" s="133" t="s">
        <v>124</v>
      </c>
      <c r="E203" s="134" t="s">
        <v>239</v>
      </c>
      <c r="F203" s="135" t="s">
        <v>240</v>
      </c>
      <c r="G203" s="136" t="s">
        <v>176</v>
      </c>
      <c r="H203" s="137">
        <v>1386.0530000000001</v>
      </c>
      <c r="I203" s="138">
        <v>32.51</v>
      </c>
      <c r="J203" s="138">
        <f>ROUND(I203*H203,2)</f>
        <v>45060.58</v>
      </c>
      <c r="K203" s="139"/>
      <c r="L203" s="27"/>
      <c r="M203" s="140" t="s">
        <v>1</v>
      </c>
      <c r="N203" s="141" t="s">
        <v>34</v>
      </c>
      <c r="O203" s="142">
        <v>0.09</v>
      </c>
      <c r="P203" s="142">
        <f>O203*H203</f>
        <v>124.74477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4" t="s">
        <v>128</v>
      </c>
      <c r="AT203" s="144" t="s">
        <v>124</v>
      </c>
      <c r="AU203" s="144" t="s">
        <v>77</v>
      </c>
      <c r="AY203" s="14" t="s">
        <v>121</v>
      </c>
      <c r="BE203" s="145">
        <f>IF(N203="základní",J203,0)</f>
        <v>45060.58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4" t="s">
        <v>77</v>
      </c>
      <c r="BK203" s="145">
        <f>ROUND(I203*H203,2)</f>
        <v>45060.58</v>
      </c>
      <c r="BL203" s="14" t="s">
        <v>128</v>
      </c>
      <c r="BM203" s="144" t="s">
        <v>241</v>
      </c>
    </row>
    <row r="204" spans="1:65" s="2" customFormat="1" ht="21.75" customHeight="1">
      <c r="A204" s="26"/>
      <c r="B204" s="132"/>
      <c r="C204" s="133" t="s">
        <v>69</v>
      </c>
      <c r="D204" s="133" t="s">
        <v>124</v>
      </c>
      <c r="E204" s="134" t="s">
        <v>242</v>
      </c>
      <c r="F204" s="135" t="s">
        <v>243</v>
      </c>
      <c r="G204" s="136" t="s">
        <v>226</v>
      </c>
      <c r="H204" s="137">
        <v>1.95</v>
      </c>
      <c r="I204" s="138">
        <v>6801.4</v>
      </c>
      <c r="J204" s="138">
        <f>ROUND(I204*H204,2)</f>
        <v>13262.73</v>
      </c>
      <c r="K204" s="139"/>
      <c r="L204" s="27"/>
      <c r="M204" s="140" t="s">
        <v>1</v>
      </c>
      <c r="N204" s="141" t="s">
        <v>34</v>
      </c>
      <c r="O204" s="142">
        <v>0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4" t="s">
        <v>128</v>
      </c>
      <c r="AT204" s="144" t="s">
        <v>124</v>
      </c>
      <c r="AU204" s="144" t="s">
        <v>77</v>
      </c>
      <c r="AY204" s="14" t="s">
        <v>121</v>
      </c>
      <c r="BE204" s="145">
        <f>IF(N204="základní",J204,0)</f>
        <v>13262.73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4" t="s">
        <v>77</v>
      </c>
      <c r="BK204" s="145">
        <f>ROUND(I204*H204,2)</f>
        <v>13262.73</v>
      </c>
      <c r="BL204" s="14" t="s">
        <v>128</v>
      </c>
      <c r="BM204" s="144" t="s">
        <v>244</v>
      </c>
    </row>
    <row r="205" spans="1:65" s="12" customFormat="1" ht="25.9" customHeight="1">
      <c r="B205" s="122"/>
      <c r="D205" s="123" t="s">
        <v>68</v>
      </c>
      <c r="E205" s="124" t="s">
        <v>245</v>
      </c>
      <c r="F205" s="124" t="s">
        <v>246</v>
      </c>
      <c r="J205" s="125">
        <f>BK205</f>
        <v>1440127.28</v>
      </c>
      <c r="L205" s="122"/>
      <c r="M205" s="126"/>
      <c r="N205" s="127"/>
      <c r="O205" s="127"/>
      <c r="P205" s="128">
        <f>SUM(P206:P219)</f>
        <v>1514.1386600000001</v>
      </c>
      <c r="Q205" s="127"/>
      <c r="R205" s="128">
        <f>SUM(R206:R219)</f>
        <v>12.699306274830001</v>
      </c>
      <c r="S205" s="127"/>
      <c r="T205" s="129">
        <f>SUM(T206:T219)</f>
        <v>0</v>
      </c>
      <c r="AR205" s="123" t="s">
        <v>77</v>
      </c>
      <c r="AT205" s="130" t="s">
        <v>68</v>
      </c>
      <c r="AU205" s="130" t="s">
        <v>69</v>
      </c>
      <c r="AY205" s="123" t="s">
        <v>121</v>
      </c>
      <c r="BK205" s="131">
        <f>SUM(BK206:BK219)</f>
        <v>1440127.28</v>
      </c>
    </row>
    <row r="206" spans="1:65" s="2" customFormat="1" ht="21.75" customHeight="1">
      <c r="A206" s="26"/>
      <c r="B206" s="132"/>
      <c r="C206" s="146" t="s">
        <v>69</v>
      </c>
      <c r="D206" s="146" t="s">
        <v>173</v>
      </c>
      <c r="E206" s="147" t="s">
        <v>247</v>
      </c>
      <c r="F206" s="148" t="s">
        <v>248</v>
      </c>
      <c r="G206" s="149" t="s">
        <v>127</v>
      </c>
      <c r="H206" s="150">
        <v>67.558000000000007</v>
      </c>
      <c r="I206" s="151">
        <v>6950</v>
      </c>
      <c r="J206" s="151">
        <f t="shared" ref="J206:J219" si="20">ROUND(I206*H206,2)</f>
        <v>469528.1</v>
      </c>
      <c r="K206" s="152"/>
      <c r="L206" s="153"/>
      <c r="M206" s="154" t="s">
        <v>1</v>
      </c>
      <c r="N206" s="155" t="s">
        <v>34</v>
      </c>
      <c r="O206" s="142">
        <v>0</v>
      </c>
      <c r="P206" s="142">
        <f t="shared" ref="P206:P219" si="21">O206*H206</f>
        <v>0</v>
      </c>
      <c r="Q206" s="142">
        <v>0</v>
      </c>
      <c r="R206" s="142">
        <f t="shared" ref="R206:R219" si="22">Q206*H206</f>
        <v>0</v>
      </c>
      <c r="S206" s="142">
        <v>0</v>
      </c>
      <c r="T206" s="143">
        <f t="shared" ref="T206:T219" si="23"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4" t="s">
        <v>142</v>
      </c>
      <c r="AT206" s="144" t="s">
        <v>173</v>
      </c>
      <c r="AU206" s="144" t="s">
        <v>77</v>
      </c>
      <c r="AY206" s="14" t="s">
        <v>121</v>
      </c>
      <c r="BE206" s="145">
        <f t="shared" ref="BE206:BE219" si="24">IF(N206="základní",J206,0)</f>
        <v>469528.1</v>
      </c>
      <c r="BF206" s="145">
        <f t="shared" ref="BF206:BF219" si="25">IF(N206="snížená",J206,0)</f>
        <v>0</v>
      </c>
      <c r="BG206" s="145">
        <f t="shared" ref="BG206:BG219" si="26">IF(N206="zákl. přenesená",J206,0)</f>
        <v>0</v>
      </c>
      <c r="BH206" s="145">
        <f t="shared" ref="BH206:BH219" si="27">IF(N206="sníž. přenesená",J206,0)</f>
        <v>0</v>
      </c>
      <c r="BI206" s="145">
        <f t="shared" ref="BI206:BI219" si="28">IF(N206="nulová",J206,0)</f>
        <v>0</v>
      </c>
      <c r="BJ206" s="14" t="s">
        <v>77</v>
      </c>
      <c r="BK206" s="145">
        <f t="shared" ref="BK206:BK219" si="29">ROUND(I206*H206,2)</f>
        <v>469528.1</v>
      </c>
      <c r="BL206" s="14" t="s">
        <v>128</v>
      </c>
      <c r="BM206" s="144" t="s">
        <v>249</v>
      </c>
    </row>
    <row r="207" spans="1:65" s="2" customFormat="1" ht="16.5" customHeight="1">
      <c r="A207" s="26"/>
      <c r="B207" s="132"/>
      <c r="C207" s="146" t="s">
        <v>69</v>
      </c>
      <c r="D207" s="146" t="s">
        <v>173</v>
      </c>
      <c r="E207" s="147" t="s">
        <v>250</v>
      </c>
      <c r="F207" s="148" t="s">
        <v>251</v>
      </c>
      <c r="G207" s="149" t="s">
        <v>127</v>
      </c>
      <c r="H207" s="150">
        <v>4.5289999999999999</v>
      </c>
      <c r="I207" s="151">
        <v>7120</v>
      </c>
      <c r="J207" s="151">
        <f t="shared" si="20"/>
        <v>32246.48</v>
      </c>
      <c r="K207" s="152"/>
      <c r="L207" s="153"/>
      <c r="M207" s="154" t="s">
        <v>1</v>
      </c>
      <c r="N207" s="155" t="s">
        <v>34</v>
      </c>
      <c r="O207" s="142">
        <v>0</v>
      </c>
      <c r="P207" s="142">
        <f t="shared" si="21"/>
        <v>0</v>
      </c>
      <c r="Q207" s="142">
        <v>0</v>
      </c>
      <c r="R207" s="142">
        <f t="shared" si="22"/>
        <v>0</v>
      </c>
      <c r="S207" s="142">
        <v>0</v>
      </c>
      <c r="T207" s="143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4" t="s">
        <v>142</v>
      </c>
      <c r="AT207" s="144" t="s">
        <v>173</v>
      </c>
      <c r="AU207" s="144" t="s">
        <v>77</v>
      </c>
      <c r="AY207" s="14" t="s">
        <v>121</v>
      </c>
      <c r="BE207" s="145">
        <f t="shared" si="24"/>
        <v>32246.48</v>
      </c>
      <c r="BF207" s="145">
        <f t="shared" si="25"/>
        <v>0</v>
      </c>
      <c r="BG207" s="145">
        <f t="shared" si="26"/>
        <v>0</v>
      </c>
      <c r="BH207" s="145">
        <f t="shared" si="27"/>
        <v>0</v>
      </c>
      <c r="BI207" s="145">
        <f t="shared" si="28"/>
        <v>0</v>
      </c>
      <c r="BJ207" s="14" t="s">
        <v>77</v>
      </c>
      <c r="BK207" s="145">
        <f t="shared" si="29"/>
        <v>32246.48</v>
      </c>
      <c r="BL207" s="14" t="s">
        <v>128</v>
      </c>
      <c r="BM207" s="144" t="s">
        <v>252</v>
      </c>
    </row>
    <row r="208" spans="1:65" s="2" customFormat="1" ht="21.75" customHeight="1">
      <c r="A208" s="26"/>
      <c r="B208" s="132"/>
      <c r="C208" s="133" t="s">
        <v>69</v>
      </c>
      <c r="D208" s="133" t="s">
        <v>124</v>
      </c>
      <c r="E208" s="134" t="s">
        <v>253</v>
      </c>
      <c r="F208" s="135" t="s">
        <v>254</v>
      </c>
      <c r="G208" s="136" t="s">
        <v>145</v>
      </c>
      <c r="H208" s="137">
        <v>150</v>
      </c>
      <c r="I208" s="138">
        <v>131.51</v>
      </c>
      <c r="J208" s="138">
        <f t="shared" si="20"/>
        <v>19726.5</v>
      </c>
      <c r="K208" s="139"/>
      <c r="L208" s="27"/>
      <c r="M208" s="140" t="s">
        <v>1</v>
      </c>
      <c r="N208" s="141" t="s">
        <v>34</v>
      </c>
      <c r="O208" s="142">
        <v>0.28599999999999998</v>
      </c>
      <c r="P208" s="142">
        <f t="shared" si="21"/>
        <v>42.9</v>
      </c>
      <c r="Q208" s="142">
        <v>0</v>
      </c>
      <c r="R208" s="142">
        <f t="shared" si="22"/>
        <v>0</v>
      </c>
      <c r="S208" s="142">
        <v>0</v>
      </c>
      <c r="T208" s="143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4" t="s">
        <v>128</v>
      </c>
      <c r="AT208" s="144" t="s">
        <v>124</v>
      </c>
      <c r="AU208" s="144" t="s">
        <v>77</v>
      </c>
      <c r="AY208" s="14" t="s">
        <v>121</v>
      </c>
      <c r="BE208" s="145">
        <f t="shared" si="24"/>
        <v>19726.5</v>
      </c>
      <c r="BF208" s="145">
        <f t="shared" si="25"/>
        <v>0</v>
      </c>
      <c r="BG208" s="145">
        <f t="shared" si="26"/>
        <v>0</v>
      </c>
      <c r="BH208" s="145">
        <f t="shared" si="27"/>
        <v>0</v>
      </c>
      <c r="BI208" s="145">
        <f t="shared" si="28"/>
        <v>0</v>
      </c>
      <c r="BJ208" s="14" t="s">
        <v>77</v>
      </c>
      <c r="BK208" s="145">
        <f t="shared" si="29"/>
        <v>19726.5</v>
      </c>
      <c r="BL208" s="14" t="s">
        <v>128</v>
      </c>
      <c r="BM208" s="144" t="s">
        <v>255</v>
      </c>
    </row>
    <row r="209" spans="1:65" s="2" customFormat="1" ht="21.75" customHeight="1">
      <c r="A209" s="26"/>
      <c r="B209" s="132"/>
      <c r="C209" s="133" t="s">
        <v>69</v>
      </c>
      <c r="D209" s="133" t="s">
        <v>124</v>
      </c>
      <c r="E209" s="134" t="s">
        <v>256</v>
      </c>
      <c r="F209" s="135" t="s">
        <v>257</v>
      </c>
      <c r="G209" s="136" t="s">
        <v>145</v>
      </c>
      <c r="H209" s="137">
        <v>200</v>
      </c>
      <c r="I209" s="138">
        <v>168.47</v>
      </c>
      <c r="J209" s="138">
        <f t="shared" si="20"/>
        <v>33694</v>
      </c>
      <c r="K209" s="139"/>
      <c r="L209" s="27"/>
      <c r="M209" s="140" t="s">
        <v>1</v>
      </c>
      <c r="N209" s="141" t="s">
        <v>34</v>
      </c>
      <c r="O209" s="142">
        <v>0.36599999999999999</v>
      </c>
      <c r="P209" s="142">
        <f t="shared" si="21"/>
        <v>73.2</v>
      </c>
      <c r="Q209" s="142">
        <v>0</v>
      </c>
      <c r="R209" s="142">
        <f t="shared" si="22"/>
        <v>0</v>
      </c>
      <c r="S209" s="142">
        <v>0</v>
      </c>
      <c r="T209" s="143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4" t="s">
        <v>128</v>
      </c>
      <c r="AT209" s="144" t="s">
        <v>124</v>
      </c>
      <c r="AU209" s="144" t="s">
        <v>77</v>
      </c>
      <c r="AY209" s="14" t="s">
        <v>121</v>
      </c>
      <c r="BE209" s="145">
        <f t="shared" si="24"/>
        <v>33694</v>
      </c>
      <c r="BF209" s="145">
        <f t="shared" si="25"/>
        <v>0</v>
      </c>
      <c r="BG209" s="145">
        <f t="shared" si="26"/>
        <v>0</v>
      </c>
      <c r="BH209" s="145">
        <f t="shared" si="27"/>
        <v>0</v>
      </c>
      <c r="BI209" s="145">
        <f t="shared" si="28"/>
        <v>0</v>
      </c>
      <c r="BJ209" s="14" t="s">
        <v>77</v>
      </c>
      <c r="BK209" s="145">
        <f t="shared" si="29"/>
        <v>33694</v>
      </c>
      <c r="BL209" s="14" t="s">
        <v>128</v>
      </c>
      <c r="BM209" s="144" t="s">
        <v>258</v>
      </c>
    </row>
    <row r="210" spans="1:65" s="2" customFormat="1" ht="21.75" customHeight="1">
      <c r="A210" s="26"/>
      <c r="B210" s="132"/>
      <c r="C210" s="133" t="s">
        <v>69</v>
      </c>
      <c r="D210" s="133" t="s">
        <v>124</v>
      </c>
      <c r="E210" s="134" t="s">
        <v>259</v>
      </c>
      <c r="F210" s="135" t="s">
        <v>260</v>
      </c>
      <c r="G210" s="136" t="s">
        <v>145</v>
      </c>
      <c r="H210" s="137">
        <v>500</v>
      </c>
      <c r="I210" s="138">
        <v>296.83</v>
      </c>
      <c r="J210" s="138">
        <f t="shared" si="20"/>
        <v>148415</v>
      </c>
      <c r="K210" s="139"/>
      <c r="L210" s="27"/>
      <c r="M210" s="140" t="s">
        <v>1</v>
      </c>
      <c r="N210" s="141" t="s">
        <v>34</v>
      </c>
      <c r="O210" s="142">
        <v>0.47399999999999998</v>
      </c>
      <c r="P210" s="142">
        <f t="shared" si="21"/>
        <v>237</v>
      </c>
      <c r="Q210" s="142">
        <v>7.3220000000000004E-3</v>
      </c>
      <c r="R210" s="142">
        <f t="shared" si="22"/>
        <v>3.661</v>
      </c>
      <c r="S210" s="142">
        <v>0</v>
      </c>
      <c r="T210" s="143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4" t="s">
        <v>128</v>
      </c>
      <c r="AT210" s="144" t="s">
        <v>124</v>
      </c>
      <c r="AU210" s="144" t="s">
        <v>77</v>
      </c>
      <c r="AY210" s="14" t="s">
        <v>121</v>
      </c>
      <c r="BE210" s="145">
        <f t="shared" si="24"/>
        <v>148415</v>
      </c>
      <c r="BF210" s="145">
        <f t="shared" si="25"/>
        <v>0</v>
      </c>
      <c r="BG210" s="145">
        <f t="shared" si="26"/>
        <v>0</v>
      </c>
      <c r="BH210" s="145">
        <f t="shared" si="27"/>
        <v>0</v>
      </c>
      <c r="BI210" s="145">
        <f t="shared" si="28"/>
        <v>0</v>
      </c>
      <c r="BJ210" s="14" t="s">
        <v>77</v>
      </c>
      <c r="BK210" s="145">
        <f t="shared" si="29"/>
        <v>148415</v>
      </c>
      <c r="BL210" s="14" t="s">
        <v>128</v>
      </c>
      <c r="BM210" s="144" t="s">
        <v>261</v>
      </c>
    </row>
    <row r="211" spans="1:65" s="2" customFormat="1" ht="21.75" customHeight="1">
      <c r="A211" s="26"/>
      <c r="B211" s="132"/>
      <c r="C211" s="133" t="s">
        <v>69</v>
      </c>
      <c r="D211" s="133" t="s">
        <v>124</v>
      </c>
      <c r="E211" s="134" t="s">
        <v>262</v>
      </c>
      <c r="F211" s="135" t="s">
        <v>263</v>
      </c>
      <c r="G211" s="136" t="s">
        <v>145</v>
      </c>
      <c r="H211" s="137">
        <v>50</v>
      </c>
      <c r="I211" s="138">
        <v>423.05</v>
      </c>
      <c r="J211" s="138">
        <f t="shared" si="20"/>
        <v>21152.5</v>
      </c>
      <c r="K211" s="139"/>
      <c r="L211" s="27"/>
      <c r="M211" s="140" t="s">
        <v>1</v>
      </c>
      <c r="N211" s="141" t="s">
        <v>34</v>
      </c>
      <c r="O211" s="142">
        <v>0.59799999999999998</v>
      </c>
      <c r="P211" s="142">
        <f t="shared" si="21"/>
        <v>29.9</v>
      </c>
      <c r="Q211" s="142">
        <v>1.3634E-2</v>
      </c>
      <c r="R211" s="142">
        <f t="shared" si="22"/>
        <v>0.68169999999999997</v>
      </c>
      <c r="S211" s="142">
        <v>0</v>
      </c>
      <c r="T211" s="143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4" t="s">
        <v>128</v>
      </c>
      <c r="AT211" s="144" t="s">
        <v>124</v>
      </c>
      <c r="AU211" s="144" t="s">
        <v>77</v>
      </c>
      <c r="AY211" s="14" t="s">
        <v>121</v>
      </c>
      <c r="BE211" s="145">
        <f t="shared" si="24"/>
        <v>21152.5</v>
      </c>
      <c r="BF211" s="145">
        <f t="shared" si="25"/>
        <v>0</v>
      </c>
      <c r="BG211" s="145">
        <f t="shared" si="26"/>
        <v>0</v>
      </c>
      <c r="BH211" s="145">
        <f t="shared" si="27"/>
        <v>0</v>
      </c>
      <c r="BI211" s="145">
        <f t="shared" si="28"/>
        <v>0</v>
      </c>
      <c r="BJ211" s="14" t="s">
        <v>77</v>
      </c>
      <c r="BK211" s="145">
        <f t="shared" si="29"/>
        <v>21152.5</v>
      </c>
      <c r="BL211" s="14" t="s">
        <v>128</v>
      </c>
      <c r="BM211" s="144" t="s">
        <v>264</v>
      </c>
    </row>
    <row r="212" spans="1:65" s="2" customFormat="1" ht="21.75" customHeight="1">
      <c r="A212" s="26"/>
      <c r="B212" s="132"/>
      <c r="C212" s="133" t="s">
        <v>69</v>
      </c>
      <c r="D212" s="133" t="s">
        <v>124</v>
      </c>
      <c r="E212" s="134" t="s">
        <v>265</v>
      </c>
      <c r="F212" s="135" t="s">
        <v>266</v>
      </c>
      <c r="G212" s="136" t="s">
        <v>176</v>
      </c>
      <c r="H212" s="137">
        <v>2661.3180000000002</v>
      </c>
      <c r="I212" s="138">
        <v>104.74</v>
      </c>
      <c r="J212" s="138">
        <f t="shared" si="20"/>
        <v>278746.45</v>
      </c>
      <c r="K212" s="139"/>
      <c r="L212" s="27"/>
      <c r="M212" s="140" t="s">
        <v>1</v>
      </c>
      <c r="N212" s="141" t="s">
        <v>34</v>
      </c>
      <c r="O212" s="142">
        <v>0.28999999999999998</v>
      </c>
      <c r="P212" s="142">
        <f t="shared" si="21"/>
        <v>771.78222000000005</v>
      </c>
      <c r="Q212" s="142">
        <v>0</v>
      </c>
      <c r="R212" s="142">
        <f t="shared" si="22"/>
        <v>0</v>
      </c>
      <c r="S212" s="142">
        <v>0</v>
      </c>
      <c r="T212" s="143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4" t="s">
        <v>128</v>
      </c>
      <c r="AT212" s="144" t="s">
        <v>124</v>
      </c>
      <c r="AU212" s="144" t="s">
        <v>77</v>
      </c>
      <c r="AY212" s="14" t="s">
        <v>121</v>
      </c>
      <c r="BE212" s="145">
        <f t="shared" si="24"/>
        <v>278746.45</v>
      </c>
      <c r="BF212" s="145">
        <f t="shared" si="25"/>
        <v>0</v>
      </c>
      <c r="BG212" s="145">
        <f t="shared" si="26"/>
        <v>0</v>
      </c>
      <c r="BH212" s="145">
        <f t="shared" si="27"/>
        <v>0</v>
      </c>
      <c r="BI212" s="145">
        <f t="shared" si="28"/>
        <v>0</v>
      </c>
      <c r="BJ212" s="14" t="s">
        <v>77</v>
      </c>
      <c r="BK212" s="145">
        <f t="shared" si="29"/>
        <v>278746.45</v>
      </c>
      <c r="BL212" s="14" t="s">
        <v>128</v>
      </c>
      <c r="BM212" s="144" t="s">
        <v>267</v>
      </c>
    </row>
    <row r="213" spans="1:65" s="2" customFormat="1" ht="16.5" customHeight="1">
      <c r="A213" s="26"/>
      <c r="B213" s="132"/>
      <c r="C213" s="133" t="s">
        <v>69</v>
      </c>
      <c r="D213" s="133" t="s">
        <v>124</v>
      </c>
      <c r="E213" s="134" t="s">
        <v>268</v>
      </c>
      <c r="F213" s="135" t="s">
        <v>269</v>
      </c>
      <c r="G213" s="136" t="s">
        <v>176</v>
      </c>
      <c r="H213" s="137">
        <v>1330.6590000000001</v>
      </c>
      <c r="I213" s="138">
        <v>32.51</v>
      </c>
      <c r="J213" s="138">
        <f t="shared" si="20"/>
        <v>43259.72</v>
      </c>
      <c r="K213" s="139"/>
      <c r="L213" s="27"/>
      <c r="M213" s="140" t="s">
        <v>1</v>
      </c>
      <c r="N213" s="141" t="s">
        <v>34</v>
      </c>
      <c r="O213" s="142">
        <v>0.09</v>
      </c>
      <c r="P213" s="142">
        <f t="shared" si="21"/>
        <v>119.75931</v>
      </c>
      <c r="Q213" s="142">
        <v>0</v>
      </c>
      <c r="R213" s="142">
        <f t="shared" si="22"/>
        <v>0</v>
      </c>
      <c r="S213" s="142">
        <v>0</v>
      </c>
      <c r="T213" s="143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4" t="s">
        <v>128</v>
      </c>
      <c r="AT213" s="144" t="s">
        <v>124</v>
      </c>
      <c r="AU213" s="144" t="s">
        <v>77</v>
      </c>
      <c r="AY213" s="14" t="s">
        <v>121</v>
      </c>
      <c r="BE213" s="145">
        <f t="shared" si="24"/>
        <v>43259.72</v>
      </c>
      <c r="BF213" s="145">
        <f t="shared" si="25"/>
        <v>0</v>
      </c>
      <c r="BG213" s="145">
        <f t="shared" si="26"/>
        <v>0</v>
      </c>
      <c r="BH213" s="145">
        <f t="shared" si="27"/>
        <v>0</v>
      </c>
      <c r="BI213" s="145">
        <f t="shared" si="28"/>
        <v>0</v>
      </c>
      <c r="BJ213" s="14" t="s">
        <v>77</v>
      </c>
      <c r="BK213" s="145">
        <f t="shared" si="29"/>
        <v>43259.72</v>
      </c>
      <c r="BL213" s="14" t="s">
        <v>128</v>
      </c>
      <c r="BM213" s="144" t="s">
        <v>270</v>
      </c>
    </row>
    <row r="214" spans="1:65" s="2" customFormat="1" ht="21.75" customHeight="1">
      <c r="A214" s="26"/>
      <c r="B214" s="132"/>
      <c r="C214" s="133" t="s">
        <v>69</v>
      </c>
      <c r="D214" s="133" t="s">
        <v>124</v>
      </c>
      <c r="E214" s="134" t="s">
        <v>271</v>
      </c>
      <c r="F214" s="135" t="s">
        <v>272</v>
      </c>
      <c r="G214" s="136" t="s">
        <v>145</v>
      </c>
      <c r="H214" s="137">
        <v>1397.8109999999999</v>
      </c>
      <c r="I214" s="138">
        <v>12.08</v>
      </c>
      <c r="J214" s="138">
        <f t="shared" si="20"/>
        <v>16885.560000000001</v>
      </c>
      <c r="K214" s="139"/>
      <c r="L214" s="27"/>
      <c r="M214" s="140" t="s">
        <v>1</v>
      </c>
      <c r="N214" s="141" t="s">
        <v>34</v>
      </c>
      <c r="O214" s="142">
        <v>0.03</v>
      </c>
      <c r="P214" s="142">
        <f t="shared" si="21"/>
        <v>41.934329999999996</v>
      </c>
      <c r="Q214" s="142">
        <v>0</v>
      </c>
      <c r="R214" s="142">
        <f t="shared" si="22"/>
        <v>0</v>
      </c>
      <c r="S214" s="142">
        <v>0</v>
      </c>
      <c r="T214" s="143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4" t="s">
        <v>128</v>
      </c>
      <c r="AT214" s="144" t="s">
        <v>124</v>
      </c>
      <c r="AU214" s="144" t="s">
        <v>77</v>
      </c>
      <c r="AY214" s="14" t="s">
        <v>121</v>
      </c>
      <c r="BE214" s="145">
        <f t="shared" si="24"/>
        <v>16885.560000000001</v>
      </c>
      <c r="BF214" s="145">
        <f t="shared" si="25"/>
        <v>0</v>
      </c>
      <c r="BG214" s="145">
        <f t="shared" si="26"/>
        <v>0</v>
      </c>
      <c r="BH214" s="145">
        <f t="shared" si="27"/>
        <v>0</v>
      </c>
      <c r="BI214" s="145">
        <f t="shared" si="28"/>
        <v>0</v>
      </c>
      <c r="BJ214" s="14" t="s">
        <v>77</v>
      </c>
      <c r="BK214" s="145">
        <f t="shared" si="29"/>
        <v>16885.560000000001</v>
      </c>
      <c r="BL214" s="14" t="s">
        <v>128</v>
      </c>
      <c r="BM214" s="144" t="s">
        <v>273</v>
      </c>
    </row>
    <row r="215" spans="1:65" s="2" customFormat="1" ht="21.75" customHeight="1">
      <c r="A215" s="26"/>
      <c r="B215" s="132"/>
      <c r="C215" s="133" t="s">
        <v>69</v>
      </c>
      <c r="D215" s="133" t="s">
        <v>124</v>
      </c>
      <c r="E215" s="134" t="s">
        <v>274</v>
      </c>
      <c r="F215" s="135" t="s">
        <v>275</v>
      </c>
      <c r="G215" s="136" t="s">
        <v>127</v>
      </c>
      <c r="H215" s="137">
        <v>75.605999999999995</v>
      </c>
      <c r="I215" s="138">
        <v>1162.46</v>
      </c>
      <c r="J215" s="138">
        <f t="shared" si="20"/>
        <v>87888.95</v>
      </c>
      <c r="K215" s="139"/>
      <c r="L215" s="27"/>
      <c r="M215" s="140" t="s">
        <v>1</v>
      </c>
      <c r="N215" s="141" t="s">
        <v>34</v>
      </c>
      <c r="O215" s="142">
        <v>0</v>
      </c>
      <c r="P215" s="142">
        <f t="shared" si="21"/>
        <v>0</v>
      </c>
      <c r="Q215" s="142">
        <v>1.4952805E-2</v>
      </c>
      <c r="R215" s="142">
        <f t="shared" si="22"/>
        <v>1.1305217748299998</v>
      </c>
      <c r="S215" s="142">
        <v>0</v>
      </c>
      <c r="T215" s="143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4" t="s">
        <v>128</v>
      </c>
      <c r="AT215" s="144" t="s">
        <v>124</v>
      </c>
      <c r="AU215" s="144" t="s">
        <v>77</v>
      </c>
      <c r="AY215" s="14" t="s">
        <v>121</v>
      </c>
      <c r="BE215" s="145">
        <f t="shared" si="24"/>
        <v>87888.95</v>
      </c>
      <c r="BF215" s="145">
        <f t="shared" si="25"/>
        <v>0</v>
      </c>
      <c r="BG215" s="145">
        <f t="shared" si="26"/>
        <v>0</v>
      </c>
      <c r="BH215" s="145">
        <f t="shared" si="27"/>
        <v>0</v>
      </c>
      <c r="BI215" s="145">
        <f t="shared" si="28"/>
        <v>0</v>
      </c>
      <c r="BJ215" s="14" t="s">
        <v>77</v>
      </c>
      <c r="BK215" s="145">
        <f t="shared" si="29"/>
        <v>87888.95</v>
      </c>
      <c r="BL215" s="14" t="s">
        <v>128</v>
      </c>
      <c r="BM215" s="144" t="s">
        <v>276</v>
      </c>
    </row>
    <row r="216" spans="1:65" s="2" customFormat="1" ht="21.75" customHeight="1">
      <c r="A216" s="26"/>
      <c r="B216" s="132"/>
      <c r="C216" s="133" t="s">
        <v>69</v>
      </c>
      <c r="D216" s="133" t="s">
        <v>124</v>
      </c>
      <c r="E216" s="134" t="s">
        <v>277</v>
      </c>
      <c r="F216" s="135" t="s">
        <v>278</v>
      </c>
      <c r="G216" s="136" t="s">
        <v>176</v>
      </c>
      <c r="H216" s="137">
        <v>7</v>
      </c>
      <c r="I216" s="138">
        <v>2330</v>
      </c>
      <c r="J216" s="138">
        <f t="shared" si="20"/>
        <v>16310</v>
      </c>
      <c r="K216" s="139"/>
      <c r="L216" s="27"/>
      <c r="M216" s="140" t="s">
        <v>1</v>
      </c>
      <c r="N216" s="141" t="s">
        <v>34</v>
      </c>
      <c r="O216" s="142">
        <v>0</v>
      </c>
      <c r="P216" s="142">
        <f t="shared" si="21"/>
        <v>0</v>
      </c>
      <c r="Q216" s="142">
        <v>0</v>
      </c>
      <c r="R216" s="142">
        <f t="shared" si="22"/>
        <v>0</v>
      </c>
      <c r="S216" s="142">
        <v>0</v>
      </c>
      <c r="T216" s="143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4" t="s">
        <v>128</v>
      </c>
      <c r="AT216" s="144" t="s">
        <v>124</v>
      </c>
      <c r="AU216" s="144" t="s">
        <v>77</v>
      </c>
      <c r="AY216" s="14" t="s">
        <v>121</v>
      </c>
      <c r="BE216" s="145">
        <f t="shared" si="24"/>
        <v>16310</v>
      </c>
      <c r="BF216" s="145">
        <f t="shared" si="25"/>
        <v>0</v>
      </c>
      <c r="BG216" s="145">
        <f t="shared" si="26"/>
        <v>0</v>
      </c>
      <c r="BH216" s="145">
        <f t="shared" si="27"/>
        <v>0</v>
      </c>
      <c r="BI216" s="145">
        <f t="shared" si="28"/>
        <v>0</v>
      </c>
      <c r="BJ216" s="14" t="s">
        <v>77</v>
      </c>
      <c r="BK216" s="145">
        <f t="shared" si="29"/>
        <v>16310</v>
      </c>
      <c r="BL216" s="14" t="s">
        <v>128</v>
      </c>
      <c r="BM216" s="144" t="s">
        <v>279</v>
      </c>
    </row>
    <row r="217" spans="1:65" s="2" customFormat="1" ht="21.75" customHeight="1">
      <c r="A217" s="26"/>
      <c r="B217" s="132"/>
      <c r="C217" s="133" t="s">
        <v>69</v>
      </c>
      <c r="D217" s="133" t="s">
        <v>124</v>
      </c>
      <c r="E217" s="134" t="s">
        <v>280</v>
      </c>
      <c r="F217" s="135" t="s">
        <v>281</v>
      </c>
      <c r="G217" s="136" t="s">
        <v>176</v>
      </c>
      <c r="H217" s="137">
        <v>663.4</v>
      </c>
      <c r="I217" s="138">
        <v>289.93</v>
      </c>
      <c r="J217" s="138">
        <f t="shared" si="20"/>
        <v>192339.56</v>
      </c>
      <c r="K217" s="139"/>
      <c r="L217" s="27"/>
      <c r="M217" s="140" t="s">
        <v>1</v>
      </c>
      <c r="N217" s="141" t="s">
        <v>34</v>
      </c>
      <c r="O217" s="142">
        <v>0.28199999999999997</v>
      </c>
      <c r="P217" s="142">
        <f t="shared" si="21"/>
        <v>187.07879999999997</v>
      </c>
      <c r="Q217" s="142">
        <v>1.0892499999999999E-2</v>
      </c>
      <c r="R217" s="142">
        <f t="shared" si="22"/>
        <v>7.2260844999999998</v>
      </c>
      <c r="S217" s="142">
        <v>0</v>
      </c>
      <c r="T217" s="143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4" t="s">
        <v>128</v>
      </c>
      <c r="AT217" s="144" t="s">
        <v>124</v>
      </c>
      <c r="AU217" s="144" t="s">
        <v>77</v>
      </c>
      <c r="AY217" s="14" t="s">
        <v>121</v>
      </c>
      <c r="BE217" s="145">
        <f t="shared" si="24"/>
        <v>192339.56</v>
      </c>
      <c r="BF217" s="145">
        <f t="shared" si="25"/>
        <v>0</v>
      </c>
      <c r="BG217" s="145">
        <f t="shared" si="26"/>
        <v>0</v>
      </c>
      <c r="BH217" s="145">
        <f t="shared" si="27"/>
        <v>0</v>
      </c>
      <c r="BI217" s="145">
        <f t="shared" si="28"/>
        <v>0</v>
      </c>
      <c r="BJ217" s="14" t="s">
        <v>77</v>
      </c>
      <c r="BK217" s="145">
        <f t="shared" si="29"/>
        <v>192339.56</v>
      </c>
      <c r="BL217" s="14" t="s">
        <v>128</v>
      </c>
      <c r="BM217" s="144" t="s">
        <v>282</v>
      </c>
    </row>
    <row r="218" spans="1:65" s="2" customFormat="1" ht="16.5" customHeight="1">
      <c r="A218" s="26"/>
      <c r="B218" s="132"/>
      <c r="C218" s="133" t="s">
        <v>69</v>
      </c>
      <c r="D218" s="133" t="s">
        <v>124</v>
      </c>
      <c r="E218" s="134" t="s">
        <v>283</v>
      </c>
      <c r="F218" s="135" t="s">
        <v>284</v>
      </c>
      <c r="G218" s="136" t="s">
        <v>176</v>
      </c>
      <c r="H218" s="137">
        <v>42</v>
      </c>
      <c r="I218" s="138">
        <v>91.01</v>
      </c>
      <c r="J218" s="138">
        <f t="shared" si="20"/>
        <v>3822.42</v>
      </c>
      <c r="K218" s="139"/>
      <c r="L218" s="27"/>
      <c r="M218" s="140" t="s">
        <v>1</v>
      </c>
      <c r="N218" s="141" t="s">
        <v>34</v>
      </c>
      <c r="O218" s="142">
        <v>0.252</v>
      </c>
      <c r="P218" s="142">
        <f t="shared" si="21"/>
        <v>10.584</v>
      </c>
      <c r="Q218" s="142">
        <v>0</v>
      </c>
      <c r="R218" s="142">
        <f t="shared" si="22"/>
        <v>0</v>
      </c>
      <c r="S218" s="142">
        <v>0</v>
      </c>
      <c r="T218" s="143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4" t="s">
        <v>128</v>
      </c>
      <c r="AT218" s="144" t="s">
        <v>124</v>
      </c>
      <c r="AU218" s="144" t="s">
        <v>77</v>
      </c>
      <c r="AY218" s="14" t="s">
        <v>121</v>
      </c>
      <c r="BE218" s="145">
        <f t="shared" si="24"/>
        <v>3822.42</v>
      </c>
      <c r="BF218" s="145">
        <f t="shared" si="25"/>
        <v>0</v>
      </c>
      <c r="BG218" s="145">
        <f t="shared" si="26"/>
        <v>0</v>
      </c>
      <c r="BH218" s="145">
        <f t="shared" si="27"/>
        <v>0</v>
      </c>
      <c r="BI218" s="145">
        <f t="shared" si="28"/>
        <v>0</v>
      </c>
      <c r="BJ218" s="14" t="s">
        <v>77</v>
      </c>
      <c r="BK218" s="145">
        <f t="shared" si="29"/>
        <v>3822.42</v>
      </c>
      <c r="BL218" s="14" t="s">
        <v>128</v>
      </c>
      <c r="BM218" s="144" t="s">
        <v>285</v>
      </c>
    </row>
    <row r="219" spans="1:65" s="2" customFormat="1" ht="21.75" customHeight="1">
      <c r="A219" s="26"/>
      <c r="B219" s="132"/>
      <c r="C219" s="133" t="s">
        <v>69</v>
      </c>
      <c r="D219" s="133" t="s">
        <v>124</v>
      </c>
      <c r="E219" s="134" t="s">
        <v>286</v>
      </c>
      <c r="F219" s="135" t="s">
        <v>287</v>
      </c>
      <c r="G219" s="136" t="s">
        <v>226</v>
      </c>
      <c r="H219" s="137">
        <v>5.58</v>
      </c>
      <c r="I219" s="138">
        <v>13640.15</v>
      </c>
      <c r="J219" s="138">
        <f t="shared" si="20"/>
        <v>76112.039999999994</v>
      </c>
      <c r="K219" s="139"/>
      <c r="L219" s="27"/>
      <c r="M219" s="140" t="s">
        <v>1</v>
      </c>
      <c r="N219" s="141" t="s">
        <v>34</v>
      </c>
      <c r="O219" s="142">
        <v>0</v>
      </c>
      <c r="P219" s="142">
        <f t="shared" si="21"/>
        <v>0</v>
      </c>
      <c r="Q219" s="142">
        <v>0</v>
      </c>
      <c r="R219" s="142">
        <f t="shared" si="22"/>
        <v>0</v>
      </c>
      <c r="S219" s="142">
        <v>0</v>
      </c>
      <c r="T219" s="143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4" t="s">
        <v>128</v>
      </c>
      <c r="AT219" s="144" t="s">
        <v>124</v>
      </c>
      <c r="AU219" s="144" t="s">
        <v>77</v>
      </c>
      <c r="AY219" s="14" t="s">
        <v>121</v>
      </c>
      <c r="BE219" s="145">
        <f t="shared" si="24"/>
        <v>76112.039999999994</v>
      </c>
      <c r="BF219" s="145">
        <f t="shared" si="25"/>
        <v>0</v>
      </c>
      <c r="BG219" s="145">
        <f t="shared" si="26"/>
        <v>0</v>
      </c>
      <c r="BH219" s="145">
        <f t="shared" si="27"/>
        <v>0</v>
      </c>
      <c r="BI219" s="145">
        <f t="shared" si="28"/>
        <v>0</v>
      </c>
      <c r="BJ219" s="14" t="s">
        <v>77</v>
      </c>
      <c r="BK219" s="145">
        <f t="shared" si="29"/>
        <v>76112.039999999994</v>
      </c>
      <c r="BL219" s="14" t="s">
        <v>128</v>
      </c>
      <c r="BM219" s="144" t="s">
        <v>288</v>
      </c>
    </row>
    <row r="220" spans="1:65" s="12" customFormat="1" ht="25.9" customHeight="1">
      <c r="B220" s="122"/>
      <c r="D220" s="123" t="s">
        <v>68</v>
      </c>
      <c r="E220" s="124" t="s">
        <v>289</v>
      </c>
      <c r="F220" s="124" t="s">
        <v>290</v>
      </c>
      <c r="J220" s="125">
        <f>BK220</f>
        <v>617338.62000000011</v>
      </c>
      <c r="L220" s="122"/>
      <c r="M220" s="126"/>
      <c r="N220" s="127"/>
      <c r="O220" s="127"/>
      <c r="P220" s="128">
        <f>SUM(P221:P226)</f>
        <v>917.43022999999994</v>
      </c>
      <c r="Q220" s="127"/>
      <c r="R220" s="128">
        <f>SUM(R221:R226)</f>
        <v>11.286968187999999</v>
      </c>
      <c r="S220" s="127"/>
      <c r="T220" s="129">
        <f>SUM(T221:T226)</f>
        <v>0</v>
      </c>
      <c r="AR220" s="123" t="s">
        <v>77</v>
      </c>
      <c r="AT220" s="130" t="s">
        <v>68</v>
      </c>
      <c r="AU220" s="130" t="s">
        <v>69</v>
      </c>
      <c r="AY220" s="123" t="s">
        <v>121</v>
      </c>
      <c r="BK220" s="131">
        <f>SUM(BK221:BK226)</f>
        <v>617338.62000000011</v>
      </c>
    </row>
    <row r="221" spans="1:65" s="2" customFormat="1" ht="21.75" customHeight="1">
      <c r="A221" s="26"/>
      <c r="B221" s="132"/>
      <c r="C221" s="146" t="s">
        <v>69</v>
      </c>
      <c r="D221" s="146" t="s">
        <v>173</v>
      </c>
      <c r="E221" s="147" t="s">
        <v>291</v>
      </c>
      <c r="F221" s="148" t="s">
        <v>292</v>
      </c>
      <c r="G221" s="149" t="s">
        <v>176</v>
      </c>
      <c r="H221" s="150">
        <v>980.46</v>
      </c>
      <c r="I221" s="151">
        <v>45.2</v>
      </c>
      <c r="J221" s="151">
        <f t="shared" ref="J221:J226" si="30">ROUND(I221*H221,2)</f>
        <v>44316.79</v>
      </c>
      <c r="K221" s="152"/>
      <c r="L221" s="153"/>
      <c r="M221" s="154" t="s">
        <v>1</v>
      </c>
      <c r="N221" s="155" t="s">
        <v>34</v>
      </c>
      <c r="O221" s="142">
        <v>0</v>
      </c>
      <c r="P221" s="142">
        <f t="shared" ref="P221:P226" si="31">O221*H221</f>
        <v>0</v>
      </c>
      <c r="Q221" s="142">
        <v>0</v>
      </c>
      <c r="R221" s="142">
        <f t="shared" ref="R221:R226" si="32">Q221*H221</f>
        <v>0</v>
      </c>
      <c r="S221" s="142">
        <v>0</v>
      </c>
      <c r="T221" s="143">
        <f t="shared" ref="T221:T226" si="33"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4" t="s">
        <v>142</v>
      </c>
      <c r="AT221" s="144" t="s">
        <v>173</v>
      </c>
      <c r="AU221" s="144" t="s">
        <v>77</v>
      </c>
      <c r="AY221" s="14" t="s">
        <v>121</v>
      </c>
      <c r="BE221" s="145">
        <f t="shared" ref="BE221:BE226" si="34">IF(N221="základní",J221,0)</f>
        <v>44316.79</v>
      </c>
      <c r="BF221" s="145">
        <f t="shared" ref="BF221:BF226" si="35">IF(N221="snížená",J221,0)</f>
        <v>0</v>
      </c>
      <c r="BG221" s="145">
        <f t="shared" ref="BG221:BG226" si="36">IF(N221="zákl. přenesená",J221,0)</f>
        <v>0</v>
      </c>
      <c r="BH221" s="145">
        <f t="shared" ref="BH221:BH226" si="37">IF(N221="sníž. přenesená",J221,0)</f>
        <v>0</v>
      </c>
      <c r="BI221" s="145">
        <f t="shared" ref="BI221:BI226" si="38">IF(N221="nulová",J221,0)</f>
        <v>0</v>
      </c>
      <c r="BJ221" s="14" t="s">
        <v>77</v>
      </c>
      <c r="BK221" s="145">
        <f t="shared" ref="BK221:BK226" si="39">ROUND(I221*H221,2)</f>
        <v>44316.79</v>
      </c>
      <c r="BL221" s="14" t="s">
        <v>128</v>
      </c>
      <c r="BM221" s="144" t="s">
        <v>293</v>
      </c>
    </row>
    <row r="222" spans="1:65" s="2" customFormat="1" ht="21.75" customHeight="1">
      <c r="A222" s="26"/>
      <c r="B222" s="132"/>
      <c r="C222" s="133" t="s">
        <v>69</v>
      </c>
      <c r="D222" s="133" t="s">
        <v>124</v>
      </c>
      <c r="E222" s="134" t="s">
        <v>294</v>
      </c>
      <c r="F222" s="135" t="s">
        <v>295</v>
      </c>
      <c r="G222" s="136" t="s">
        <v>176</v>
      </c>
      <c r="H222" s="137">
        <v>663.4</v>
      </c>
      <c r="I222" s="138">
        <v>691.12</v>
      </c>
      <c r="J222" s="138">
        <f t="shared" si="30"/>
        <v>458489.01</v>
      </c>
      <c r="K222" s="139"/>
      <c r="L222" s="27"/>
      <c r="M222" s="140" t="s">
        <v>1</v>
      </c>
      <c r="N222" s="141" t="s">
        <v>34</v>
      </c>
      <c r="O222" s="142">
        <v>1.018</v>
      </c>
      <c r="P222" s="142">
        <f t="shared" si="31"/>
        <v>675.34119999999996</v>
      </c>
      <c r="Q222" s="142">
        <v>1.691382E-2</v>
      </c>
      <c r="R222" s="142">
        <f t="shared" si="32"/>
        <v>11.220628187999999</v>
      </c>
      <c r="S222" s="142">
        <v>0</v>
      </c>
      <c r="T222" s="143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4" t="s">
        <v>128</v>
      </c>
      <c r="AT222" s="144" t="s">
        <v>124</v>
      </c>
      <c r="AU222" s="144" t="s">
        <v>77</v>
      </c>
      <c r="AY222" s="14" t="s">
        <v>121</v>
      </c>
      <c r="BE222" s="145">
        <f t="shared" si="34"/>
        <v>458489.01</v>
      </c>
      <c r="BF222" s="145">
        <f t="shared" si="35"/>
        <v>0</v>
      </c>
      <c r="BG222" s="145">
        <f t="shared" si="36"/>
        <v>0</v>
      </c>
      <c r="BH222" s="145">
        <f t="shared" si="37"/>
        <v>0</v>
      </c>
      <c r="BI222" s="145">
        <f t="shared" si="38"/>
        <v>0</v>
      </c>
      <c r="BJ222" s="14" t="s">
        <v>77</v>
      </c>
      <c r="BK222" s="145">
        <f t="shared" si="39"/>
        <v>458489.01</v>
      </c>
      <c r="BL222" s="14" t="s">
        <v>128</v>
      </c>
      <c r="BM222" s="144" t="s">
        <v>296</v>
      </c>
    </row>
    <row r="223" spans="1:65" s="2" customFormat="1" ht="16.5" customHeight="1">
      <c r="A223" s="26"/>
      <c r="B223" s="132"/>
      <c r="C223" s="133" t="s">
        <v>69</v>
      </c>
      <c r="D223" s="133" t="s">
        <v>124</v>
      </c>
      <c r="E223" s="134" t="s">
        <v>297</v>
      </c>
      <c r="F223" s="135" t="s">
        <v>298</v>
      </c>
      <c r="G223" s="136" t="s">
        <v>176</v>
      </c>
      <c r="H223" s="137">
        <v>663.4</v>
      </c>
      <c r="I223" s="138">
        <v>29.18</v>
      </c>
      <c r="J223" s="138">
        <f t="shared" si="30"/>
        <v>19358.009999999998</v>
      </c>
      <c r="K223" s="139"/>
      <c r="L223" s="27"/>
      <c r="M223" s="140" t="s">
        <v>1</v>
      </c>
      <c r="N223" s="141" t="s">
        <v>34</v>
      </c>
      <c r="O223" s="142">
        <v>0.04</v>
      </c>
      <c r="P223" s="142">
        <f t="shared" si="31"/>
        <v>26.536000000000001</v>
      </c>
      <c r="Q223" s="142">
        <v>1E-4</v>
      </c>
      <c r="R223" s="142">
        <f t="shared" si="32"/>
        <v>6.6339999999999996E-2</v>
      </c>
      <c r="S223" s="142">
        <v>0</v>
      </c>
      <c r="T223" s="143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4" t="s">
        <v>128</v>
      </c>
      <c r="AT223" s="144" t="s">
        <v>124</v>
      </c>
      <c r="AU223" s="144" t="s">
        <v>77</v>
      </c>
      <c r="AY223" s="14" t="s">
        <v>121</v>
      </c>
      <c r="BE223" s="145">
        <f t="shared" si="34"/>
        <v>19358.009999999998</v>
      </c>
      <c r="BF223" s="145">
        <f t="shared" si="35"/>
        <v>0</v>
      </c>
      <c r="BG223" s="145">
        <f t="shared" si="36"/>
        <v>0</v>
      </c>
      <c r="BH223" s="145">
        <f t="shared" si="37"/>
        <v>0</v>
      </c>
      <c r="BI223" s="145">
        <f t="shared" si="38"/>
        <v>0</v>
      </c>
      <c r="BJ223" s="14" t="s">
        <v>77</v>
      </c>
      <c r="BK223" s="145">
        <f t="shared" si="39"/>
        <v>19358.009999999998</v>
      </c>
      <c r="BL223" s="14" t="s">
        <v>128</v>
      </c>
      <c r="BM223" s="144" t="s">
        <v>299</v>
      </c>
    </row>
    <row r="224" spans="1:65" s="2" customFormat="1" ht="16.5" customHeight="1">
      <c r="A224" s="26"/>
      <c r="B224" s="132"/>
      <c r="C224" s="133" t="s">
        <v>69</v>
      </c>
      <c r="D224" s="133" t="s">
        <v>124</v>
      </c>
      <c r="E224" s="134" t="s">
        <v>300</v>
      </c>
      <c r="F224" s="135" t="s">
        <v>301</v>
      </c>
      <c r="G224" s="136" t="s">
        <v>176</v>
      </c>
      <c r="H224" s="137">
        <v>891.327</v>
      </c>
      <c r="I224" s="138">
        <v>41.57</v>
      </c>
      <c r="J224" s="138">
        <f t="shared" si="30"/>
        <v>37052.46</v>
      </c>
      <c r="K224" s="139"/>
      <c r="L224" s="27"/>
      <c r="M224" s="140" t="s">
        <v>1</v>
      </c>
      <c r="N224" s="141" t="s">
        <v>34</v>
      </c>
      <c r="O224" s="142">
        <v>0.09</v>
      </c>
      <c r="P224" s="142">
        <f t="shared" si="31"/>
        <v>80.219430000000003</v>
      </c>
      <c r="Q224" s="142">
        <v>0</v>
      </c>
      <c r="R224" s="142">
        <f t="shared" si="32"/>
        <v>0</v>
      </c>
      <c r="S224" s="142">
        <v>0</v>
      </c>
      <c r="T224" s="143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4" t="s">
        <v>128</v>
      </c>
      <c r="AT224" s="144" t="s">
        <v>124</v>
      </c>
      <c r="AU224" s="144" t="s">
        <v>77</v>
      </c>
      <c r="AY224" s="14" t="s">
        <v>121</v>
      </c>
      <c r="BE224" s="145">
        <f t="shared" si="34"/>
        <v>37052.46</v>
      </c>
      <c r="BF224" s="145">
        <f t="shared" si="35"/>
        <v>0</v>
      </c>
      <c r="BG224" s="145">
        <f t="shared" si="36"/>
        <v>0</v>
      </c>
      <c r="BH224" s="145">
        <f t="shared" si="37"/>
        <v>0</v>
      </c>
      <c r="BI224" s="145">
        <f t="shared" si="38"/>
        <v>0</v>
      </c>
      <c r="BJ224" s="14" t="s">
        <v>77</v>
      </c>
      <c r="BK224" s="145">
        <f t="shared" si="39"/>
        <v>37052.46</v>
      </c>
      <c r="BL224" s="14" t="s">
        <v>128</v>
      </c>
      <c r="BM224" s="144" t="s">
        <v>302</v>
      </c>
    </row>
    <row r="225" spans="1:65" s="2" customFormat="1" ht="21.75" customHeight="1">
      <c r="A225" s="26"/>
      <c r="B225" s="132"/>
      <c r="C225" s="133" t="s">
        <v>69</v>
      </c>
      <c r="D225" s="133" t="s">
        <v>124</v>
      </c>
      <c r="E225" s="134" t="s">
        <v>303</v>
      </c>
      <c r="F225" s="135" t="s">
        <v>304</v>
      </c>
      <c r="G225" s="136" t="s">
        <v>176</v>
      </c>
      <c r="H225" s="137">
        <v>663.4</v>
      </c>
      <c r="I225" s="138">
        <v>73.680000000000007</v>
      </c>
      <c r="J225" s="138">
        <f t="shared" si="30"/>
        <v>48879.31</v>
      </c>
      <c r="K225" s="139"/>
      <c r="L225" s="27"/>
      <c r="M225" s="140" t="s">
        <v>1</v>
      </c>
      <c r="N225" s="141" t="s">
        <v>34</v>
      </c>
      <c r="O225" s="142">
        <v>0.20399999999999999</v>
      </c>
      <c r="P225" s="142">
        <f t="shared" si="31"/>
        <v>135.33359999999999</v>
      </c>
      <c r="Q225" s="142">
        <v>0</v>
      </c>
      <c r="R225" s="142">
        <f t="shared" si="32"/>
        <v>0</v>
      </c>
      <c r="S225" s="142">
        <v>0</v>
      </c>
      <c r="T225" s="143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4" t="s">
        <v>128</v>
      </c>
      <c r="AT225" s="144" t="s">
        <v>124</v>
      </c>
      <c r="AU225" s="144" t="s">
        <v>77</v>
      </c>
      <c r="AY225" s="14" t="s">
        <v>121</v>
      </c>
      <c r="BE225" s="145">
        <f t="shared" si="34"/>
        <v>48879.31</v>
      </c>
      <c r="BF225" s="145">
        <f t="shared" si="35"/>
        <v>0</v>
      </c>
      <c r="BG225" s="145">
        <f t="shared" si="36"/>
        <v>0</v>
      </c>
      <c r="BH225" s="145">
        <f t="shared" si="37"/>
        <v>0</v>
      </c>
      <c r="BI225" s="145">
        <f t="shared" si="38"/>
        <v>0</v>
      </c>
      <c r="BJ225" s="14" t="s">
        <v>77</v>
      </c>
      <c r="BK225" s="145">
        <f t="shared" si="39"/>
        <v>48879.31</v>
      </c>
      <c r="BL225" s="14" t="s">
        <v>128</v>
      </c>
      <c r="BM225" s="144" t="s">
        <v>305</v>
      </c>
    </row>
    <row r="226" spans="1:65" s="2" customFormat="1" ht="21.75" customHeight="1">
      <c r="A226" s="26"/>
      <c r="B226" s="132"/>
      <c r="C226" s="133" t="s">
        <v>69</v>
      </c>
      <c r="D226" s="133" t="s">
        <v>124</v>
      </c>
      <c r="E226" s="134" t="s">
        <v>306</v>
      </c>
      <c r="F226" s="135" t="s">
        <v>307</v>
      </c>
      <c r="G226" s="136" t="s">
        <v>226</v>
      </c>
      <c r="H226" s="137">
        <v>1.52</v>
      </c>
      <c r="I226" s="138">
        <v>6080.95</v>
      </c>
      <c r="J226" s="138">
        <f t="shared" si="30"/>
        <v>9243.0400000000009</v>
      </c>
      <c r="K226" s="139"/>
      <c r="L226" s="27"/>
      <c r="M226" s="140" t="s">
        <v>1</v>
      </c>
      <c r="N226" s="141" t="s">
        <v>34</v>
      </c>
      <c r="O226" s="142">
        <v>0</v>
      </c>
      <c r="P226" s="142">
        <f t="shared" si="31"/>
        <v>0</v>
      </c>
      <c r="Q226" s="142">
        <v>0</v>
      </c>
      <c r="R226" s="142">
        <f t="shared" si="32"/>
        <v>0</v>
      </c>
      <c r="S226" s="142">
        <v>0</v>
      </c>
      <c r="T226" s="143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4" t="s">
        <v>128</v>
      </c>
      <c r="AT226" s="144" t="s">
        <v>124</v>
      </c>
      <c r="AU226" s="144" t="s">
        <v>77</v>
      </c>
      <c r="AY226" s="14" t="s">
        <v>121</v>
      </c>
      <c r="BE226" s="145">
        <f t="shared" si="34"/>
        <v>9243.0400000000009</v>
      </c>
      <c r="BF226" s="145">
        <f t="shared" si="35"/>
        <v>0</v>
      </c>
      <c r="BG226" s="145">
        <f t="shared" si="36"/>
        <v>0</v>
      </c>
      <c r="BH226" s="145">
        <f t="shared" si="37"/>
        <v>0</v>
      </c>
      <c r="BI226" s="145">
        <f t="shared" si="38"/>
        <v>0</v>
      </c>
      <c r="BJ226" s="14" t="s">
        <v>77</v>
      </c>
      <c r="BK226" s="145">
        <f t="shared" si="39"/>
        <v>9243.0400000000009</v>
      </c>
      <c r="BL226" s="14" t="s">
        <v>128</v>
      </c>
      <c r="BM226" s="144" t="s">
        <v>308</v>
      </c>
    </row>
    <row r="227" spans="1:65" s="12" customFormat="1" ht="25.9" customHeight="1">
      <c r="B227" s="122"/>
      <c r="D227" s="123" t="s">
        <v>68</v>
      </c>
      <c r="E227" s="124" t="s">
        <v>309</v>
      </c>
      <c r="F227" s="124" t="s">
        <v>310</v>
      </c>
      <c r="J227" s="125">
        <f>BK227</f>
        <v>845029.98</v>
      </c>
      <c r="L227" s="122"/>
      <c r="M227" s="126"/>
      <c r="N227" s="127"/>
      <c r="O227" s="127"/>
      <c r="P227" s="128">
        <f>SUM(P228:P248)</f>
        <v>267.34989999999999</v>
      </c>
      <c r="Q227" s="127"/>
      <c r="R227" s="128">
        <f>SUM(R228:R248)</f>
        <v>0.87059843059999997</v>
      </c>
      <c r="S227" s="127"/>
      <c r="T227" s="129">
        <f>SUM(T228:T248)</f>
        <v>0</v>
      </c>
      <c r="AR227" s="123" t="s">
        <v>77</v>
      </c>
      <c r="AT227" s="130" t="s">
        <v>68</v>
      </c>
      <c r="AU227" s="130" t="s">
        <v>69</v>
      </c>
      <c r="AY227" s="123" t="s">
        <v>121</v>
      </c>
      <c r="BK227" s="131">
        <f>SUM(BK228:BK248)</f>
        <v>845029.98</v>
      </c>
    </row>
    <row r="228" spans="1:65" s="2" customFormat="1" ht="33" customHeight="1">
      <c r="A228" s="26"/>
      <c r="B228" s="132"/>
      <c r="C228" s="133" t="s">
        <v>69</v>
      </c>
      <c r="D228" s="133" t="s">
        <v>124</v>
      </c>
      <c r="E228" s="134" t="s">
        <v>311</v>
      </c>
      <c r="F228" s="135" t="s">
        <v>312</v>
      </c>
      <c r="G228" s="136" t="s">
        <v>145</v>
      </c>
      <c r="H228" s="137">
        <v>123.8</v>
      </c>
      <c r="I228" s="138">
        <v>1148.1099999999999</v>
      </c>
      <c r="J228" s="138">
        <f t="shared" ref="J228:J248" si="40">ROUND(I228*H228,2)</f>
        <v>142136.01999999999</v>
      </c>
      <c r="K228" s="139"/>
      <c r="L228" s="27"/>
      <c r="M228" s="140" t="s">
        <v>1</v>
      </c>
      <c r="N228" s="141" t="s">
        <v>34</v>
      </c>
      <c r="O228" s="142">
        <v>0.371</v>
      </c>
      <c r="P228" s="142">
        <f t="shared" ref="P228:P248" si="41">O228*H228</f>
        <v>45.9298</v>
      </c>
      <c r="Q228" s="142">
        <v>1.43183E-3</v>
      </c>
      <c r="R228" s="142">
        <f t="shared" ref="R228:R248" si="42">Q228*H228</f>
        <v>0.17726055399999999</v>
      </c>
      <c r="S228" s="142">
        <v>0</v>
      </c>
      <c r="T228" s="143">
        <f t="shared" ref="T228:T248" si="43"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4" t="s">
        <v>128</v>
      </c>
      <c r="AT228" s="144" t="s">
        <v>124</v>
      </c>
      <c r="AU228" s="144" t="s">
        <v>77</v>
      </c>
      <c r="AY228" s="14" t="s">
        <v>121</v>
      </c>
      <c r="BE228" s="145">
        <f t="shared" ref="BE228:BE248" si="44">IF(N228="základní",J228,0)</f>
        <v>142136.01999999999</v>
      </c>
      <c r="BF228" s="145">
        <f t="shared" ref="BF228:BF248" si="45">IF(N228="snížená",J228,0)</f>
        <v>0</v>
      </c>
      <c r="BG228" s="145">
        <f t="shared" ref="BG228:BG248" si="46">IF(N228="zákl. přenesená",J228,0)</f>
        <v>0</v>
      </c>
      <c r="BH228" s="145">
        <f t="shared" ref="BH228:BH248" si="47">IF(N228="sníž. přenesená",J228,0)</f>
        <v>0</v>
      </c>
      <c r="BI228" s="145">
        <f t="shared" ref="BI228:BI248" si="48">IF(N228="nulová",J228,0)</f>
        <v>0</v>
      </c>
      <c r="BJ228" s="14" t="s">
        <v>77</v>
      </c>
      <c r="BK228" s="145">
        <f t="shared" ref="BK228:BK248" si="49">ROUND(I228*H228,2)</f>
        <v>142136.01999999999</v>
      </c>
      <c r="BL228" s="14" t="s">
        <v>128</v>
      </c>
      <c r="BM228" s="144" t="s">
        <v>313</v>
      </c>
    </row>
    <row r="229" spans="1:65" s="2" customFormat="1" ht="33" customHeight="1">
      <c r="A229" s="26"/>
      <c r="B229" s="132"/>
      <c r="C229" s="133" t="s">
        <v>69</v>
      </c>
      <c r="D229" s="133" t="s">
        <v>124</v>
      </c>
      <c r="E229" s="134" t="s">
        <v>314</v>
      </c>
      <c r="F229" s="135" t="s">
        <v>315</v>
      </c>
      <c r="G229" s="136" t="s">
        <v>145</v>
      </c>
      <c r="H229" s="137">
        <v>63.8</v>
      </c>
      <c r="I229" s="138">
        <v>806.53</v>
      </c>
      <c r="J229" s="138">
        <f t="shared" si="40"/>
        <v>51456.61</v>
      </c>
      <c r="K229" s="139"/>
      <c r="L229" s="27"/>
      <c r="M229" s="140" t="s">
        <v>1</v>
      </c>
      <c r="N229" s="141" t="s">
        <v>34</v>
      </c>
      <c r="O229" s="142">
        <v>0.30599999999999999</v>
      </c>
      <c r="P229" s="142">
        <f t="shared" si="41"/>
        <v>19.5228</v>
      </c>
      <c r="Q229" s="142">
        <v>1.1890500000000001E-3</v>
      </c>
      <c r="R229" s="142">
        <f t="shared" si="42"/>
        <v>7.5861390000000001E-2</v>
      </c>
      <c r="S229" s="142">
        <v>0</v>
      </c>
      <c r="T229" s="143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4" t="s">
        <v>128</v>
      </c>
      <c r="AT229" s="144" t="s">
        <v>124</v>
      </c>
      <c r="AU229" s="144" t="s">
        <v>77</v>
      </c>
      <c r="AY229" s="14" t="s">
        <v>121</v>
      </c>
      <c r="BE229" s="145">
        <f t="shared" si="44"/>
        <v>51456.61</v>
      </c>
      <c r="BF229" s="145">
        <f t="shared" si="45"/>
        <v>0</v>
      </c>
      <c r="BG229" s="145">
        <f t="shared" si="46"/>
        <v>0</v>
      </c>
      <c r="BH229" s="145">
        <f t="shared" si="47"/>
        <v>0</v>
      </c>
      <c r="BI229" s="145">
        <f t="shared" si="48"/>
        <v>0</v>
      </c>
      <c r="BJ229" s="14" t="s">
        <v>77</v>
      </c>
      <c r="BK229" s="145">
        <f t="shared" si="49"/>
        <v>51456.61</v>
      </c>
      <c r="BL229" s="14" t="s">
        <v>128</v>
      </c>
      <c r="BM229" s="144" t="s">
        <v>316</v>
      </c>
    </row>
    <row r="230" spans="1:65" s="2" customFormat="1" ht="33" customHeight="1">
      <c r="A230" s="26"/>
      <c r="B230" s="132"/>
      <c r="C230" s="133" t="s">
        <v>69</v>
      </c>
      <c r="D230" s="133" t="s">
        <v>124</v>
      </c>
      <c r="E230" s="134" t="s">
        <v>317</v>
      </c>
      <c r="F230" s="135" t="s">
        <v>318</v>
      </c>
      <c r="G230" s="136" t="s">
        <v>145</v>
      </c>
      <c r="H230" s="137">
        <v>52.5</v>
      </c>
      <c r="I230" s="138">
        <v>2441.44</v>
      </c>
      <c r="J230" s="138">
        <f t="shared" si="40"/>
        <v>128175.6</v>
      </c>
      <c r="K230" s="139"/>
      <c r="L230" s="27"/>
      <c r="M230" s="140" t="s">
        <v>1</v>
      </c>
      <c r="N230" s="141" t="s">
        <v>34</v>
      </c>
      <c r="O230" s="142">
        <v>0.33400000000000002</v>
      </c>
      <c r="P230" s="142">
        <f t="shared" si="41"/>
        <v>17.535</v>
      </c>
      <c r="Q230" s="142">
        <v>1.5154999999999999E-3</v>
      </c>
      <c r="R230" s="142">
        <f t="shared" si="42"/>
        <v>7.9563750000000003E-2</v>
      </c>
      <c r="S230" s="142">
        <v>0</v>
      </c>
      <c r="T230" s="143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4" t="s">
        <v>128</v>
      </c>
      <c r="AT230" s="144" t="s">
        <v>124</v>
      </c>
      <c r="AU230" s="144" t="s">
        <v>77</v>
      </c>
      <c r="AY230" s="14" t="s">
        <v>121</v>
      </c>
      <c r="BE230" s="145">
        <f t="shared" si="44"/>
        <v>128175.6</v>
      </c>
      <c r="BF230" s="145">
        <f t="shared" si="45"/>
        <v>0</v>
      </c>
      <c r="BG230" s="145">
        <f t="shared" si="46"/>
        <v>0</v>
      </c>
      <c r="BH230" s="145">
        <f t="shared" si="47"/>
        <v>0</v>
      </c>
      <c r="BI230" s="145">
        <f t="shared" si="48"/>
        <v>0</v>
      </c>
      <c r="BJ230" s="14" t="s">
        <v>77</v>
      </c>
      <c r="BK230" s="145">
        <f t="shared" si="49"/>
        <v>128175.6</v>
      </c>
      <c r="BL230" s="14" t="s">
        <v>128</v>
      </c>
      <c r="BM230" s="144" t="s">
        <v>319</v>
      </c>
    </row>
    <row r="231" spans="1:65" s="2" customFormat="1" ht="21.75" customHeight="1">
      <c r="A231" s="26"/>
      <c r="B231" s="132"/>
      <c r="C231" s="133" t="s">
        <v>69</v>
      </c>
      <c r="D231" s="133" t="s">
        <v>124</v>
      </c>
      <c r="E231" s="134" t="s">
        <v>320</v>
      </c>
      <c r="F231" s="135" t="s">
        <v>321</v>
      </c>
      <c r="G231" s="136" t="s">
        <v>145</v>
      </c>
      <c r="H231" s="137">
        <v>147.80000000000001</v>
      </c>
      <c r="I231" s="138">
        <v>315.14999999999998</v>
      </c>
      <c r="J231" s="138">
        <f t="shared" si="40"/>
        <v>46579.17</v>
      </c>
      <c r="K231" s="139"/>
      <c r="L231" s="27"/>
      <c r="M231" s="140" t="s">
        <v>1</v>
      </c>
      <c r="N231" s="141" t="s">
        <v>34</v>
      </c>
      <c r="O231" s="142">
        <v>0.251</v>
      </c>
      <c r="P231" s="142">
        <f t="shared" si="41"/>
        <v>37.097799999999999</v>
      </c>
      <c r="Q231" s="142">
        <v>7.3264999999999995E-4</v>
      </c>
      <c r="R231" s="142">
        <f t="shared" si="42"/>
        <v>0.10828567</v>
      </c>
      <c r="S231" s="142">
        <v>0</v>
      </c>
      <c r="T231" s="143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4" t="s">
        <v>128</v>
      </c>
      <c r="AT231" s="144" t="s">
        <v>124</v>
      </c>
      <c r="AU231" s="144" t="s">
        <v>77</v>
      </c>
      <c r="AY231" s="14" t="s">
        <v>121</v>
      </c>
      <c r="BE231" s="145">
        <f t="shared" si="44"/>
        <v>46579.17</v>
      </c>
      <c r="BF231" s="145">
        <f t="shared" si="45"/>
        <v>0</v>
      </c>
      <c r="BG231" s="145">
        <f t="shared" si="46"/>
        <v>0</v>
      </c>
      <c r="BH231" s="145">
        <f t="shared" si="47"/>
        <v>0</v>
      </c>
      <c r="BI231" s="145">
        <f t="shared" si="48"/>
        <v>0</v>
      </c>
      <c r="BJ231" s="14" t="s">
        <v>77</v>
      </c>
      <c r="BK231" s="145">
        <f t="shared" si="49"/>
        <v>46579.17</v>
      </c>
      <c r="BL231" s="14" t="s">
        <v>128</v>
      </c>
      <c r="BM231" s="144" t="s">
        <v>322</v>
      </c>
    </row>
    <row r="232" spans="1:65" s="2" customFormat="1" ht="21.75" customHeight="1">
      <c r="A232" s="26"/>
      <c r="B232" s="132"/>
      <c r="C232" s="133" t="s">
        <v>69</v>
      </c>
      <c r="D232" s="133" t="s">
        <v>124</v>
      </c>
      <c r="E232" s="134" t="s">
        <v>323</v>
      </c>
      <c r="F232" s="135" t="s">
        <v>324</v>
      </c>
      <c r="G232" s="136" t="s">
        <v>145</v>
      </c>
      <c r="H232" s="137">
        <v>34.799999999999997</v>
      </c>
      <c r="I232" s="138">
        <v>741.56</v>
      </c>
      <c r="J232" s="138">
        <f t="shared" si="40"/>
        <v>25806.29</v>
      </c>
      <c r="K232" s="139"/>
      <c r="L232" s="27"/>
      <c r="M232" s="140" t="s">
        <v>1</v>
      </c>
      <c r="N232" s="141" t="s">
        <v>34</v>
      </c>
      <c r="O232" s="142">
        <v>0.69099999999999995</v>
      </c>
      <c r="P232" s="142">
        <f t="shared" si="41"/>
        <v>24.046799999999998</v>
      </c>
      <c r="Q232" s="142">
        <v>1.4761500000000001E-3</v>
      </c>
      <c r="R232" s="142">
        <f t="shared" si="42"/>
        <v>5.1370019999999995E-2</v>
      </c>
      <c r="S232" s="142">
        <v>0</v>
      </c>
      <c r="T232" s="143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4" t="s">
        <v>128</v>
      </c>
      <c r="AT232" s="144" t="s">
        <v>124</v>
      </c>
      <c r="AU232" s="144" t="s">
        <v>77</v>
      </c>
      <c r="AY232" s="14" t="s">
        <v>121</v>
      </c>
      <c r="BE232" s="145">
        <f t="shared" si="44"/>
        <v>25806.29</v>
      </c>
      <c r="BF232" s="145">
        <f t="shared" si="45"/>
        <v>0</v>
      </c>
      <c r="BG232" s="145">
        <f t="shared" si="46"/>
        <v>0</v>
      </c>
      <c r="BH232" s="145">
        <f t="shared" si="47"/>
        <v>0</v>
      </c>
      <c r="BI232" s="145">
        <f t="shared" si="48"/>
        <v>0</v>
      </c>
      <c r="BJ232" s="14" t="s">
        <v>77</v>
      </c>
      <c r="BK232" s="145">
        <f t="shared" si="49"/>
        <v>25806.29</v>
      </c>
      <c r="BL232" s="14" t="s">
        <v>128</v>
      </c>
      <c r="BM232" s="144" t="s">
        <v>325</v>
      </c>
    </row>
    <row r="233" spans="1:65" s="2" customFormat="1" ht="21.75" customHeight="1">
      <c r="A233" s="26"/>
      <c r="B233" s="132"/>
      <c r="C233" s="133" t="s">
        <v>69</v>
      </c>
      <c r="D233" s="133" t="s">
        <v>124</v>
      </c>
      <c r="E233" s="134" t="s">
        <v>326</v>
      </c>
      <c r="F233" s="135" t="s">
        <v>327</v>
      </c>
      <c r="G233" s="136" t="s">
        <v>145</v>
      </c>
      <c r="H233" s="137">
        <v>148</v>
      </c>
      <c r="I233" s="138">
        <v>870</v>
      </c>
      <c r="J233" s="138">
        <f t="shared" si="40"/>
        <v>128760</v>
      </c>
      <c r="K233" s="139"/>
      <c r="L233" s="27"/>
      <c r="M233" s="140" t="s">
        <v>1</v>
      </c>
      <c r="N233" s="141" t="s">
        <v>34</v>
      </c>
      <c r="O233" s="142">
        <v>0</v>
      </c>
      <c r="P233" s="142">
        <f t="shared" si="41"/>
        <v>0</v>
      </c>
      <c r="Q233" s="142">
        <v>0</v>
      </c>
      <c r="R233" s="142">
        <f t="shared" si="42"/>
        <v>0</v>
      </c>
      <c r="S233" s="142">
        <v>0</v>
      </c>
      <c r="T233" s="143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4" t="s">
        <v>128</v>
      </c>
      <c r="AT233" s="144" t="s">
        <v>124</v>
      </c>
      <c r="AU233" s="144" t="s">
        <v>77</v>
      </c>
      <c r="AY233" s="14" t="s">
        <v>121</v>
      </c>
      <c r="BE233" s="145">
        <f t="shared" si="44"/>
        <v>128760</v>
      </c>
      <c r="BF233" s="145">
        <f t="shared" si="45"/>
        <v>0</v>
      </c>
      <c r="BG233" s="145">
        <f t="shared" si="46"/>
        <v>0</v>
      </c>
      <c r="BH233" s="145">
        <f t="shared" si="47"/>
        <v>0</v>
      </c>
      <c r="BI233" s="145">
        <f t="shared" si="48"/>
        <v>0</v>
      </c>
      <c r="BJ233" s="14" t="s">
        <v>77</v>
      </c>
      <c r="BK233" s="145">
        <f t="shared" si="49"/>
        <v>128760</v>
      </c>
      <c r="BL233" s="14" t="s">
        <v>128</v>
      </c>
      <c r="BM233" s="144" t="s">
        <v>328</v>
      </c>
    </row>
    <row r="234" spans="1:65" s="2" customFormat="1" ht="33" customHeight="1">
      <c r="A234" s="26"/>
      <c r="B234" s="132"/>
      <c r="C234" s="133" t="s">
        <v>69</v>
      </c>
      <c r="D234" s="133" t="s">
        <v>124</v>
      </c>
      <c r="E234" s="134" t="s">
        <v>329</v>
      </c>
      <c r="F234" s="135" t="s">
        <v>330</v>
      </c>
      <c r="G234" s="136" t="s">
        <v>145</v>
      </c>
      <c r="H234" s="137">
        <v>70</v>
      </c>
      <c r="I234" s="138">
        <v>730.76</v>
      </c>
      <c r="J234" s="138">
        <f t="shared" si="40"/>
        <v>51153.2</v>
      </c>
      <c r="K234" s="139"/>
      <c r="L234" s="27"/>
      <c r="M234" s="140" t="s">
        <v>1</v>
      </c>
      <c r="N234" s="141" t="s">
        <v>34</v>
      </c>
      <c r="O234" s="142">
        <v>0.504</v>
      </c>
      <c r="P234" s="142">
        <f t="shared" si="41"/>
        <v>35.28</v>
      </c>
      <c r="Q234" s="142">
        <v>1.7466999999999999E-3</v>
      </c>
      <c r="R234" s="142">
        <f t="shared" si="42"/>
        <v>0.12226899999999999</v>
      </c>
      <c r="S234" s="142">
        <v>0</v>
      </c>
      <c r="T234" s="143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4" t="s">
        <v>128</v>
      </c>
      <c r="AT234" s="144" t="s">
        <v>124</v>
      </c>
      <c r="AU234" s="144" t="s">
        <v>77</v>
      </c>
      <c r="AY234" s="14" t="s">
        <v>121</v>
      </c>
      <c r="BE234" s="145">
        <f t="shared" si="44"/>
        <v>51153.2</v>
      </c>
      <c r="BF234" s="145">
        <f t="shared" si="45"/>
        <v>0</v>
      </c>
      <c r="BG234" s="145">
        <f t="shared" si="46"/>
        <v>0</v>
      </c>
      <c r="BH234" s="145">
        <f t="shared" si="47"/>
        <v>0</v>
      </c>
      <c r="BI234" s="145">
        <f t="shared" si="48"/>
        <v>0</v>
      </c>
      <c r="BJ234" s="14" t="s">
        <v>77</v>
      </c>
      <c r="BK234" s="145">
        <f t="shared" si="49"/>
        <v>51153.2</v>
      </c>
      <c r="BL234" s="14" t="s">
        <v>128</v>
      </c>
      <c r="BM234" s="144" t="s">
        <v>331</v>
      </c>
    </row>
    <row r="235" spans="1:65" s="2" customFormat="1" ht="21.75" customHeight="1">
      <c r="A235" s="26"/>
      <c r="B235" s="132"/>
      <c r="C235" s="133" t="s">
        <v>69</v>
      </c>
      <c r="D235" s="133" t="s">
        <v>124</v>
      </c>
      <c r="E235" s="134" t="s">
        <v>332</v>
      </c>
      <c r="F235" s="135" t="s">
        <v>333</v>
      </c>
      <c r="G235" s="136" t="s">
        <v>145</v>
      </c>
      <c r="H235" s="137">
        <v>82.8</v>
      </c>
      <c r="I235" s="138">
        <v>411</v>
      </c>
      <c r="J235" s="138">
        <f t="shared" si="40"/>
        <v>34030.800000000003</v>
      </c>
      <c r="K235" s="139"/>
      <c r="L235" s="27"/>
      <c r="M235" s="140" t="s">
        <v>1</v>
      </c>
      <c r="N235" s="141" t="s">
        <v>34</v>
      </c>
      <c r="O235" s="142">
        <v>0.33100000000000002</v>
      </c>
      <c r="P235" s="142">
        <f t="shared" si="41"/>
        <v>27.4068</v>
      </c>
      <c r="Q235" s="142">
        <v>1.0814659999999999E-3</v>
      </c>
      <c r="R235" s="142">
        <f t="shared" si="42"/>
        <v>8.9545384799999989E-2</v>
      </c>
      <c r="S235" s="142">
        <v>0</v>
      </c>
      <c r="T235" s="143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4" t="s">
        <v>128</v>
      </c>
      <c r="AT235" s="144" t="s">
        <v>124</v>
      </c>
      <c r="AU235" s="144" t="s">
        <v>77</v>
      </c>
      <c r="AY235" s="14" t="s">
        <v>121</v>
      </c>
      <c r="BE235" s="145">
        <f t="shared" si="44"/>
        <v>34030.800000000003</v>
      </c>
      <c r="BF235" s="145">
        <f t="shared" si="45"/>
        <v>0</v>
      </c>
      <c r="BG235" s="145">
        <f t="shared" si="46"/>
        <v>0</v>
      </c>
      <c r="BH235" s="145">
        <f t="shared" si="47"/>
        <v>0</v>
      </c>
      <c r="BI235" s="145">
        <f t="shared" si="48"/>
        <v>0</v>
      </c>
      <c r="BJ235" s="14" t="s">
        <v>77</v>
      </c>
      <c r="BK235" s="145">
        <f t="shared" si="49"/>
        <v>34030.800000000003</v>
      </c>
      <c r="BL235" s="14" t="s">
        <v>128</v>
      </c>
      <c r="BM235" s="144" t="s">
        <v>334</v>
      </c>
    </row>
    <row r="236" spans="1:65" s="2" customFormat="1" ht="21.75" customHeight="1">
      <c r="A236" s="26"/>
      <c r="B236" s="132"/>
      <c r="C236" s="133" t="s">
        <v>69</v>
      </c>
      <c r="D236" s="133" t="s">
        <v>124</v>
      </c>
      <c r="E236" s="134" t="s">
        <v>335</v>
      </c>
      <c r="F236" s="135" t="s">
        <v>336</v>
      </c>
      <c r="G236" s="136" t="s">
        <v>145</v>
      </c>
      <c r="H236" s="137">
        <v>32.299999999999997</v>
      </c>
      <c r="I236" s="138">
        <v>770.59</v>
      </c>
      <c r="J236" s="138">
        <f t="shared" si="40"/>
        <v>24890.06</v>
      </c>
      <c r="K236" s="139"/>
      <c r="L236" s="27"/>
      <c r="M236" s="140" t="s">
        <v>1</v>
      </c>
      <c r="N236" s="141" t="s">
        <v>34</v>
      </c>
      <c r="O236" s="142">
        <v>0.46300000000000002</v>
      </c>
      <c r="P236" s="142">
        <f t="shared" si="41"/>
        <v>14.954899999999999</v>
      </c>
      <c r="Q236" s="142">
        <v>2.6991659999999998E-3</v>
      </c>
      <c r="R236" s="142">
        <f t="shared" si="42"/>
        <v>8.7183061799999989E-2</v>
      </c>
      <c r="S236" s="142">
        <v>0</v>
      </c>
      <c r="T236" s="143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4" t="s">
        <v>128</v>
      </c>
      <c r="AT236" s="144" t="s">
        <v>124</v>
      </c>
      <c r="AU236" s="144" t="s">
        <v>77</v>
      </c>
      <c r="AY236" s="14" t="s">
        <v>121</v>
      </c>
      <c r="BE236" s="145">
        <f t="shared" si="44"/>
        <v>24890.06</v>
      </c>
      <c r="BF236" s="145">
        <f t="shared" si="45"/>
        <v>0</v>
      </c>
      <c r="BG236" s="145">
        <f t="shared" si="46"/>
        <v>0</v>
      </c>
      <c r="BH236" s="145">
        <f t="shared" si="47"/>
        <v>0</v>
      </c>
      <c r="BI236" s="145">
        <f t="shared" si="48"/>
        <v>0</v>
      </c>
      <c r="BJ236" s="14" t="s">
        <v>77</v>
      </c>
      <c r="BK236" s="145">
        <f t="shared" si="49"/>
        <v>24890.06</v>
      </c>
      <c r="BL236" s="14" t="s">
        <v>128</v>
      </c>
      <c r="BM236" s="144" t="s">
        <v>337</v>
      </c>
    </row>
    <row r="237" spans="1:65" s="2" customFormat="1" ht="33" customHeight="1">
      <c r="A237" s="26"/>
      <c r="B237" s="132"/>
      <c r="C237" s="133" t="s">
        <v>69</v>
      </c>
      <c r="D237" s="133" t="s">
        <v>124</v>
      </c>
      <c r="E237" s="134" t="s">
        <v>338</v>
      </c>
      <c r="F237" s="135" t="s">
        <v>339</v>
      </c>
      <c r="G237" s="136" t="s">
        <v>145</v>
      </c>
      <c r="H237" s="137">
        <v>40</v>
      </c>
      <c r="I237" s="138">
        <v>1094</v>
      </c>
      <c r="J237" s="138">
        <f t="shared" si="40"/>
        <v>43760</v>
      </c>
      <c r="K237" s="139"/>
      <c r="L237" s="27"/>
      <c r="M237" s="140" t="s">
        <v>1</v>
      </c>
      <c r="N237" s="141" t="s">
        <v>34</v>
      </c>
      <c r="O237" s="142">
        <v>0</v>
      </c>
      <c r="P237" s="142">
        <f t="shared" si="41"/>
        <v>0</v>
      </c>
      <c r="Q237" s="142">
        <v>0</v>
      </c>
      <c r="R237" s="142">
        <f t="shared" si="42"/>
        <v>0</v>
      </c>
      <c r="S237" s="142">
        <v>0</v>
      </c>
      <c r="T237" s="143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4" t="s">
        <v>128</v>
      </c>
      <c r="AT237" s="144" t="s">
        <v>124</v>
      </c>
      <c r="AU237" s="144" t="s">
        <v>77</v>
      </c>
      <c r="AY237" s="14" t="s">
        <v>121</v>
      </c>
      <c r="BE237" s="145">
        <f t="shared" si="44"/>
        <v>43760</v>
      </c>
      <c r="BF237" s="145">
        <f t="shared" si="45"/>
        <v>0</v>
      </c>
      <c r="BG237" s="145">
        <f t="shared" si="46"/>
        <v>0</v>
      </c>
      <c r="BH237" s="145">
        <f t="shared" si="47"/>
        <v>0</v>
      </c>
      <c r="BI237" s="145">
        <f t="shared" si="48"/>
        <v>0</v>
      </c>
      <c r="BJ237" s="14" t="s">
        <v>77</v>
      </c>
      <c r="BK237" s="145">
        <f t="shared" si="49"/>
        <v>43760</v>
      </c>
      <c r="BL237" s="14" t="s">
        <v>128</v>
      </c>
      <c r="BM237" s="144" t="s">
        <v>340</v>
      </c>
    </row>
    <row r="238" spans="1:65" s="2" customFormat="1" ht="21.75" customHeight="1">
      <c r="A238" s="26"/>
      <c r="B238" s="132"/>
      <c r="C238" s="133" t="s">
        <v>69</v>
      </c>
      <c r="D238" s="133" t="s">
        <v>124</v>
      </c>
      <c r="E238" s="134" t="s">
        <v>341</v>
      </c>
      <c r="F238" s="135" t="s">
        <v>342</v>
      </c>
      <c r="G238" s="136" t="s">
        <v>145</v>
      </c>
      <c r="H238" s="137">
        <v>32.299999999999997</v>
      </c>
      <c r="I238" s="138">
        <v>430.57</v>
      </c>
      <c r="J238" s="138">
        <f t="shared" si="40"/>
        <v>13907.41</v>
      </c>
      <c r="K238" s="139"/>
      <c r="L238" s="27"/>
      <c r="M238" s="140" t="s">
        <v>1</v>
      </c>
      <c r="N238" s="141" t="s">
        <v>34</v>
      </c>
      <c r="O238" s="142">
        <v>0</v>
      </c>
      <c r="P238" s="142">
        <f t="shared" si="41"/>
        <v>0</v>
      </c>
      <c r="Q238" s="142">
        <v>0</v>
      </c>
      <c r="R238" s="142">
        <f t="shared" si="42"/>
        <v>0</v>
      </c>
      <c r="S238" s="142">
        <v>0</v>
      </c>
      <c r="T238" s="143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4" t="s">
        <v>128</v>
      </c>
      <c r="AT238" s="144" t="s">
        <v>124</v>
      </c>
      <c r="AU238" s="144" t="s">
        <v>77</v>
      </c>
      <c r="AY238" s="14" t="s">
        <v>121</v>
      </c>
      <c r="BE238" s="145">
        <f t="shared" si="44"/>
        <v>13907.41</v>
      </c>
      <c r="BF238" s="145">
        <f t="shared" si="45"/>
        <v>0</v>
      </c>
      <c r="BG238" s="145">
        <f t="shared" si="46"/>
        <v>0</v>
      </c>
      <c r="BH238" s="145">
        <f t="shared" si="47"/>
        <v>0</v>
      </c>
      <c r="BI238" s="145">
        <f t="shared" si="48"/>
        <v>0</v>
      </c>
      <c r="BJ238" s="14" t="s">
        <v>77</v>
      </c>
      <c r="BK238" s="145">
        <f t="shared" si="49"/>
        <v>13907.41</v>
      </c>
      <c r="BL238" s="14" t="s">
        <v>128</v>
      </c>
      <c r="BM238" s="144" t="s">
        <v>343</v>
      </c>
    </row>
    <row r="239" spans="1:65" s="2" customFormat="1" ht="21.75" customHeight="1">
      <c r="A239" s="26"/>
      <c r="B239" s="132"/>
      <c r="C239" s="133" t="s">
        <v>69</v>
      </c>
      <c r="D239" s="133" t="s">
        <v>124</v>
      </c>
      <c r="E239" s="134" t="s">
        <v>344</v>
      </c>
      <c r="F239" s="135" t="s">
        <v>345</v>
      </c>
      <c r="G239" s="136" t="s">
        <v>145</v>
      </c>
      <c r="H239" s="137">
        <v>27.6</v>
      </c>
      <c r="I239" s="138">
        <v>396</v>
      </c>
      <c r="J239" s="138">
        <f t="shared" si="40"/>
        <v>10929.6</v>
      </c>
      <c r="K239" s="139"/>
      <c r="L239" s="27"/>
      <c r="M239" s="140" t="s">
        <v>1</v>
      </c>
      <c r="N239" s="141" t="s">
        <v>34</v>
      </c>
      <c r="O239" s="142">
        <v>0</v>
      </c>
      <c r="P239" s="142">
        <f t="shared" si="41"/>
        <v>0</v>
      </c>
      <c r="Q239" s="142">
        <v>0</v>
      </c>
      <c r="R239" s="142">
        <f t="shared" si="42"/>
        <v>0</v>
      </c>
      <c r="S239" s="142">
        <v>0</v>
      </c>
      <c r="T239" s="143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4" t="s">
        <v>128</v>
      </c>
      <c r="AT239" s="144" t="s">
        <v>124</v>
      </c>
      <c r="AU239" s="144" t="s">
        <v>77</v>
      </c>
      <c r="AY239" s="14" t="s">
        <v>121</v>
      </c>
      <c r="BE239" s="145">
        <f t="shared" si="44"/>
        <v>10929.6</v>
      </c>
      <c r="BF239" s="145">
        <f t="shared" si="45"/>
        <v>0</v>
      </c>
      <c r="BG239" s="145">
        <f t="shared" si="46"/>
        <v>0</v>
      </c>
      <c r="BH239" s="145">
        <f t="shared" si="47"/>
        <v>0</v>
      </c>
      <c r="BI239" s="145">
        <f t="shared" si="48"/>
        <v>0</v>
      </c>
      <c r="BJ239" s="14" t="s">
        <v>77</v>
      </c>
      <c r="BK239" s="145">
        <f t="shared" si="49"/>
        <v>10929.6</v>
      </c>
      <c r="BL239" s="14" t="s">
        <v>128</v>
      </c>
      <c r="BM239" s="144" t="s">
        <v>346</v>
      </c>
    </row>
    <row r="240" spans="1:65" s="2" customFormat="1" ht="21.75" customHeight="1">
      <c r="A240" s="26"/>
      <c r="B240" s="132"/>
      <c r="C240" s="133" t="s">
        <v>69</v>
      </c>
      <c r="D240" s="133" t="s">
        <v>124</v>
      </c>
      <c r="E240" s="134" t="s">
        <v>347</v>
      </c>
      <c r="F240" s="135" t="s">
        <v>348</v>
      </c>
      <c r="G240" s="136" t="s">
        <v>198</v>
      </c>
      <c r="H240" s="137">
        <v>18</v>
      </c>
      <c r="I240" s="138">
        <v>839.27</v>
      </c>
      <c r="J240" s="138">
        <f t="shared" si="40"/>
        <v>15106.86</v>
      </c>
      <c r="K240" s="139"/>
      <c r="L240" s="27"/>
      <c r="M240" s="140" t="s">
        <v>1</v>
      </c>
      <c r="N240" s="141" t="s">
        <v>34</v>
      </c>
      <c r="O240" s="142">
        <v>1.0269999999999999</v>
      </c>
      <c r="P240" s="142">
        <f t="shared" si="41"/>
        <v>18.485999999999997</v>
      </c>
      <c r="Q240" s="142">
        <v>1.0018E-3</v>
      </c>
      <c r="R240" s="142">
        <f t="shared" si="42"/>
        <v>1.8032400000000001E-2</v>
      </c>
      <c r="S240" s="142">
        <v>0</v>
      </c>
      <c r="T240" s="143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4" t="s">
        <v>128</v>
      </c>
      <c r="AT240" s="144" t="s">
        <v>124</v>
      </c>
      <c r="AU240" s="144" t="s">
        <v>77</v>
      </c>
      <c r="AY240" s="14" t="s">
        <v>121</v>
      </c>
      <c r="BE240" s="145">
        <f t="shared" si="44"/>
        <v>15106.86</v>
      </c>
      <c r="BF240" s="145">
        <f t="shared" si="45"/>
        <v>0</v>
      </c>
      <c r="BG240" s="145">
        <f t="shared" si="46"/>
        <v>0</v>
      </c>
      <c r="BH240" s="145">
        <f t="shared" si="47"/>
        <v>0</v>
      </c>
      <c r="BI240" s="145">
        <f t="shared" si="48"/>
        <v>0</v>
      </c>
      <c r="BJ240" s="14" t="s">
        <v>77</v>
      </c>
      <c r="BK240" s="145">
        <f t="shared" si="49"/>
        <v>15106.86</v>
      </c>
      <c r="BL240" s="14" t="s">
        <v>128</v>
      </c>
      <c r="BM240" s="144" t="s">
        <v>349</v>
      </c>
    </row>
    <row r="241" spans="1:65" s="2" customFormat="1" ht="21.75" customHeight="1">
      <c r="A241" s="26"/>
      <c r="B241" s="132"/>
      <c r="C241" s="133" t="s">
        <v>69</v>
      </c>
      <c r="D241" s="133" t="s">
        <v>124</v>
      </c>
      <c r="E241" s="134" t="s">
        <v>350</v>
      </c>
      <c r="F241" s="135" t="s">
        <v>351</v>
      </c>
      <c r="G241" s="136" t="s">
        <v>198</v>
      </c>
      <c r="H241" s="137">
        <v>0</v>
      </c>
      <c r="I241" s="138">
        <v>0</v>
      </c>
      <c r="J241" s="138">
        <f t="shared" si="40"/>
        <v>0</v>
      </c>
      <c r="K241" s="139"/>
      <c r="L241" s="27"/>
      <c r="M241" s="140" t="s">
        <v>1</v>
      </c>
      <c r="N241" s="141" t="s">
        <v>34</v>
      </c>
      <c r="O241" s="142">
        <v>0</v>
      </c>
      <c r="P241" s="142">
        <f t="shared" si="41"/>
        <v>0</v>
      </c>
      <c r="Q241" s="142">
        <v>0</v>
      </c>
      <c r="R241" s="142">
        <f t="shared" si="42"/>
        <v>0</v>
      </c>
      <c r="S241" s="142">
        <v>0</v>
      </c>
      <c r="T241" s="143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4" t="s">
        <v>128</v>
      </c>
      <c r="AT241" s="144" t="s">
        <v>124</v>
      </c>
      <c r="AU241" s="144" t="s">
        <v>77</v>
      </c>
      <c r="AY241" s="14" t="s">
        <v>121</v>
      </c>
      <c r="BE241" s="145">
        <f t="shared" si="44"/>
        <v>0</v>
      </c>
      <c r="BF241" s="145">
        <f t="shared" si="45"/>
        <v>0</v>
      </c>
      <c r="BG241" s="145">
        <f t="shared" si="46"/>
        <v>0</v>
      </c>
      <c r="BH241" s="145">
        <f t="shared" si="47"/>
        <v>0</v>
      </c>
      <c r="BI241" s="145">
        <f t="shared" si="48"/>
        <v>0</v>
      </c>
      <c r="BJ241" s="14" t="s">
        <v>77</v>
      </c>
      <c r="BK241" s="145">
        <f t="shared" si="49"/>
        <v>0</v>
      </c>
      <c r="BL241" s="14" t="s">
        <v>128</v>
      </c>
      <c r="BM241" s="144" t="s">
        <v>352</v>
      </c>
    </row>
    <row r="242" spans="1:65" s="2" customFormat="1" ht="21.75" customHeight="1">
      <c r="A242" s="26"/>
      <c r="B242" s="132"/>
      <c r="C242" s="133" t="s">
        <v>69</v>
      </c>
      <c r="D242" s="133" t="s">
        <v>124</v>
      </c>
      <c r="E242" s="134" t="s">
        <v>353</v>
      </c>
      <c r="F242" s="135" t="s">
        <v>354</v>
      </c>
      <c r="G242" s="136" t="s">
        <v>198</v>
      </c>
      <c r="H242" s="137">
        <v>10</v>
      </c>
      <c r="I242" s="138">
        <v>1402.22</v>
      </c>
      <c r="J242" s="138">
        <f t="shared" si="40"/>
        <v>14022.2</v>
      </c>
      <c r="K242" s="139"/>
      <c r="L242" s="27"/>
      <c r="M242" s="140" t="s">
        <v>1</v>
      </c>
      <c r="N242" s="141" t="s">
        <v>34</v>
      </c>
      <c r="O242" s="142">
        <v>1.7370000000000001</v>
      </c>
      <c r="P242" s="142">
        <f t="shared" si="41"/>
        <v>17.37</v>
      </c>
      <c r="Q242" s="142">
        <v>2.2932999999999999E-3</v>
      </c>
      <c r="R242" s="142">
        <f t="shared" si="42"/>
        <v>2.2932999999999999E-2</v>
      </c>
      <c r="S242" s="142">
        <v>0</v>
      </c>
      <c r="T242" s="143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4" t="s">
        <v>128</v>
      </c>
      <c r="AT242" s="144" t="s">
        <v>124</v>
      </c>
      <c r="AU242" s="144" t="s">
        <v>77</v>
      </c>
      <c r="AY242" s="14" t="s">
        <v>121</v>
      </c>
      <c r="BE242" s="145">
        <f t="shared" si="44"/>
        <v>14022.2</v>
      </c>
      <c r="BF242" s="145">
        <f t="shared" si="45"/>
        <v>0</v>
      </c>
      <c r="BG242" s="145">
        <f t="shared" si="46"/>
        <v>0</v>
      </c>
      <c r="BH242" s="145">
        <f t="shared" si="47"/>
        <v>0</v>
      </c>
      <c r="BI242" s="145">
        <f t="shared" si="48"/>
        <v>0</v>
      </c>
      <c r="BJ242" s="14" t="s">
        <v>77</v>
      </c>
      <c r="BK242" s="145">
        <f t="shared" si="49"/>
        <v>14022.2</v>
      </c>
      <c r="BL242" s="14" t="s">
        <v>128</v>
      </c>
      <c r="BM242" s="144" t="s">
        <v>355</v>
      </c>
    </row>
    <row r="243" spans="1:65" s="2" customFormat="1" ht="21.75" customHeight="1">
      <c r="A243" s="26"/>
      <c r="B243" s="132"/>
      <c r="C243" s="133" t="s">
        <v>69</v>
      </c>
      <c r="D243" s="133" t="s">
        <v>124</v>
      </c>
      <c r="E243" s="134" t="s">
        <v>356</v>
      </c>
      <c r="F243" s="135" t="s">
        <v>357</v>
      </c>
      <c r="G243" s="136" t="s">
        <v>145</v>
      </c>
      <c r="H243" s="137">
        <v>16</v>
      </c>
      <c r="I243" s="138">
        <v>442.16</v>
      </c>
      <c r="J243" s="138">
        <f t="shared" si="40"/>
        <v>7074.56</v>
      </c>
      <c r="K243" s="139"/>
      <c r="L243" s="27"/>
      <c r="M243" s="140" t="s">
        <v>1</v>
      </c>
      <c r="N243" s="141" t="s">
        <v>34</v>
      </c>
      <c r="O243" s="142">
        <v>0.315</v>
      </c>
      <c r="P243" s="142">
        <f t="shared" si="41"/>
        <v>5.04</v>
      </c>
      <c r="Q243" s="142">
        <v>1.1137E-3</v>
      </c>
      <c r="R243" s="142">
        <f t="shared" si="42"/>
        <v>1.78192E-2</v>
      </c>
      <c r="S243" s="142">
        <v>0</v>
      </c>
      <c r="T243" s="143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4" t="s">
        <v>128</v>
      </c>
      <c r="AT243" s="144" t="s">
        <v>124</v>
      </c>
      <c r="AU243" s="144" t="s">
        <v>77</v>
      </c>
      <c r="AY243" s="14" t="s">
        <v>121</v>
      </c>
      <c r="BE243" s="145">
        <f t="shared" si="44"/>
        <v>7074.56</v>
      </c>
      <c r="BF243" s="145">
        <f t="shared" si="45"/>
        <v>0</v>
      </c>
      <c r="BG243" s="145">
        <f t="shared" si="46"/>
        <v>0</v>
      </c>
      <c r="BH243" s="145">
        <f t="shared" si="47"/>
        <v>0</v>
      </c>
      <c r="BI243" s="145">
        <f t="shared" si="48"/>
        <v>0</v>
      </c>
      <c r="BJ243" s="14" t="s">
        <v>77</v>
      </c>
      <c r="BK243" s="145">
        <f t="shared" si="49"/>
        <v>7074.56</v>
      </c>
      <c r="BL243" s="14" t="s">
        <v>128</v>
      </c>
      <c r="BM243" s="144" t="s">
        <v>358</v>
      </c>
    </row>
    <row r="244" spans="1:65" s="2" customFormat="1" ht="33" customHeight="1">
      <c r="A244" s="26"/>
      <c r="B244" s="132"/>
      <c r="C244" s="133" t="s">
        <v>69</v>
      </c>
      <c r="D244" s="133" t="s">
        <v>124</v>
      </c>
      <c r="E244" s="134" t="s">
        <v>359</v>
      </c>
      <c r="F244" s="135" t="s">
        <v>360</v>
      </c>
      <c r="G244" s="136" t="s">
        <v>145</v>
      </c>
      <c r="H244" s="137">
        <v>18</v>
      </c>
      <c r="I244" s="138">
        <v>401.39</v>
      </c>
      <c r="J244" s="138">
        <f t="shared" si="40"/>
        <v>7225.02</v>
      </c>
      <c r="K244" s="139"/>
      <c r="L244" s="27"/>
      <c r="M244" s="140" t="s">
        <v>1</v>
      </c>
      <c r="N244" s="141" t="s">
        <v>34</v>
      </c>
      <c r="O244" s="142">
        <v>0.26</v>
      </c>
      <c r="P244" s="142">
        <f t="shared" si="41"/>
        <v>4.68</v>
      </c>
      <c r="Q244" s="142">
        <v>1.1375000000000001E-3</v>
      </c>
      <c r="R244" s="142">
        <f t="shared" si="42"/>
        <v>2.0475E-2</v>
      </c>
      <c r="S244" s="142">
        <v>0</v>
      </c>
      <c r="T244" s="143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4" t="s">
        <v>128</v>
      </c>
      <c r="AT244" s="144" t="s">
        <v>124</v>
      </c>
      <c r="AU244" s="144" t="s">
        <v>77</v>
      </c>
      <c r="AY244" s="14" t="s">
        <v>121</v>
      </c>
      <c r="BE244" s="145">
        <f t="shared" si="44"/>
        <v>7225.02</v>
      </c>
      <c r="BF244" s="145">
        <f t="shared" si="45"/>
        <v>0</v>
      </c>
      <c r="BG244" s="145">
        <f t="shared" si="46"/>
        <v>0</v>
      </c>
      <c r="BH244" s="145">
        <f t="shared" si="47"/>
        <v>0</v>
      </c>
      <c r="BI244" s="145">
        <f t="shared" si="48"/>
        <v>0</v>
      </c>
      <c r="BJ244" s="14" t="s">
        <v>77</v>
      </c>
      <c r="BK244" s="145">
        <f t="shared" si="49"/>
        <v>7225.02</v>
      </c>
      <c r="BL244" s="14" t="s">
        <v>128</v>
      </c>
      <c r="BM244" s="144" t="s">
        <v>361</v>
      </c>
    </row>
    <row r="245" spans="1:65" s="2" customFormat="1" ht="16.5" customHeight="1">
      <c r="A245" s="26"/>
      <c r="B245" s="132"/>
      <c r="C245" s="133" t="s">
        <v>69</v>
      </c>
      <c r="D245" s="133" t="s">
        <v>124</v>
      </c>
      <c r="E245" s="134" t="s">
        <v>362</v>
      </c>
      <c r="F245" s="135" t="s">
        <v>363</v>
      </c>
      <c r="G245" s="136" t="s">
        <v>145</v>
      </c>
      <c r="H245" s="137">
        <v>226.8</v>
      </c>
      <c r="I245" s="138">
        <v>132</v>
      </c>
      <c r="J245" s="138">
        <f t="shared" si="40"/>
        <v>29937.599999999999</v>
      </c>
      <c r="K245" s="139"/>
      <c r="L245" s="27"/>
      <c r="M245" s="140" t="s">
        <v>1</v>
      </c>
      <c r="N245" s="141" t="s">
        <v>34</v>
      </c>
      <c r="O245" s="142">
        <v>0</v>
      </c>
      <c r="P245" s="142">
        <f t="shared" si="41"/>
        <v>0</v>
      </c>
      <c r="Q245" s="142">
        <v>0</v>
      </c>
      <c r="R245" s="142">
        <f t="shared" si="42"/>
        <v>0</v>
      </c>
      <c r="S245" s="142">
        <v>0</v>
      </c>
      <c r="T245" s="143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4" t="s">
        <v>128</v>
      </c>
      <c r="AT245" s="144" t="s">
        <v>124</v>
      </c>
      <c r="AU245" s="144" t="s">
        <v>77</v>
      </c>
      <c r="AY245" s="14" t="s">
        <v>121</v>
      </c>
      <c r="BE245" s="145">
        <f t="shared" si="44"/>
        <v>29937.599999999999</v>
      </c>
      <c r="BF245" s="145">
        <f t="shared" si="45"/>
        <v>0</v>
      </c>
      <c r="BG245" s="145">
        <f t="shared" si="46"/>
        <v>0</v>
      </c>
      <c r="BH245" s="145">
        <f t="shared" si="47"/>
        <v>0</v>
      </c>
      <c r="BI245" s="145">
        <f t="shared" si="48"/>
        <v>0</v>
      </c>
      <c r="BJ245" s="14" t="s">
        <v>77</v>
      </c>
      <c r="BK245" s="145">
        <f t="shared" si="49"/>
        <v>29937.599999999999</v>
      </c>
      <c r="BL245" s="14" t="s">
        <v>128</v>
      </c>
      <c r="BM245" s="144" t="s">
        <v>364</v>
      </c>
    </row>
    <row r="246" spans="1:65" s="2" customFormat="1" ht="16.5" customHeight="1">
      <c r="A246" s="26"/>
      <c r="B246" s="132"/>
      <c r="C246" s="133" t="s">
        <v>69</v>
      </c>
      <c r="D246" s="133" t="s">
        <v>124</v>
      </c>
      <c r="E246" s="134" t="s">
        <v>365</v>
      </c>
      <c r="F246" s="135" t="s">
        <v>366</v>
      </c>
      <c r="G246" s="136" t="s">
        <v>198</v>
      </c>
      <c r="H246" s="137">
        <v>3</v>
      </c>
      <c r="I246" s="138">
        <v>5833</v>
      </c>
      <c r="J246" s="138">
        <f t="shared" si="40"/>
        <v>17499</v>
      </c>
      <c r="K246" s="139"/>
      <c r="L246" s="27"/>
      <c r="M246" s="140" t="s">
        <v>1</v>
      </c>
      <c r="N246" s="141" t="s">
        <v>34</v>
      </c>
      <c r="O246" s="142">
        <v>0</v>
      </c>
      <c r="P246" s="142">
        <f t="shared" si="41"/>
        <v>0</v>
      </c>
      <c r="Q246" s="142">
        <v>0</v>
      </c>
      <c r="R246" s="142">
        <f t="shared" si="42"/>
        <v>0</v>
      </c>
      <c r="S246" s="142">
        <v>0</v>
      </c>
      <c r="T246" s="143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4" t="s">
        <v>128</v>
      </c>
      <c r="AT246" s="144" t="s">
        <v>124</v>
      </c>
      <c r="AU246" s="144" t="s">
        <v>77</v>
      </c>
      <c r="AY246" s="14" t="s">
        <v>121</v>
      </c>
      <c r="BE246" s="145">
        <f t="shared" si="44"/>
        <v>17499</v>
      </c>
      <c r="BF246" s="145">
        <f t="shared" si="45"/>
        <v>0</v>
      </c>
      <c r="BG246" s="145">
        <f t="shared" si="46"/>
        <v>0</v>
      </c>
      <c r="BH246" s="145">
        <f t="shared" si="47"/>
        <v>0</v>
      </c>
      <c r="BI246" s="145">
        <f t="shared" si="48"/>
        <v>0</v>
      </c>
      <c r="BJ246" s="14" t="s">
        <v>77</v>
      </c>
      <c r="BK246" s="145">
        <f t="shared" si="49"/>
        <v>17499</v>
      </c>
      <c r="BL246" s="14" t="s">
        <v>128</v>
      </c>
      <c r="BM246" s="144" t="s">
        <v>367</v>
      </c>
    </row>
    <row r="247" spans="1:65" s="2" customFormat="1" ht="21.75" customHeight="1">
      <c r="A247" s="26"/>
      <c r="B247" s="132"/>
      <c r="C247" s="133" t="s">
        <v>69</v>
      </c>
      <c r="D247" s="133" t="s">
        <v>124</v>
      </c>
      <c r="E247" s="134" t="s">
        <v>368</v>
      </c>
      <c r="F247" s="135" t="s">
        <v>369</v>
      </c>
      <c r="G247" s="136" t="s">
        <v>133</v>
      </c>
      <c r="H247" s="137">
        <v>1</v>
      </c>
      <c r="I247" s="138">
        <v>39600</v>
      </c>
      <c r="J247" s="138">
        <f t="shared" si="40"/>
        <v>39600</v>
      </c>
      <c r="K247" s="139"/>
      <c r="L247" s="27"/>
      <c r="M247" s="140" t="s">
        <v>1</v>
      </c>
      <c r="N247" s="141" t="s">
        <v>34</v>
      </c>
      <c r="O247" s="142">
        <v>0</v>
      </c>
      <c r="P247" s="142">
        <f t="shared" si="41"/>
        <v>0</v>
      </c>
      <c r="Q247" s="142">
        <v>0</v>
      </c>
      <c r="R247" s="142">
        <f t="shared" si="42"/>
        <v>0</v>
      </c>
      <c r="S247" s="142">
        <v>0</v>
      </c>
      <c r="T247" s="143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4" t="s">
        <v>128</v>
      </c>
      <c r="AT247" s="144" t="s">
        <v>124</v>
      </c>
      <c r="AU247" s="144" t="s">
        <v>77</v>
      </c>
      <c r="AY247" s="14" t="s">
        <v>121</v>
      </c>
      <c r="BE247" s="145">
        <f t="shared" si="44"/>
        <v>39600</v>
      </c>
      <c r="BF247" s="145">
        <f t="shared" si="45"/>
        <v>0</v>
      </c>
      <c r="BG247" s="145">
        <f t="shared" si="46"/>
        <v>0</v>
      </c>
      <c r="BH247" s="145">
        <f t="shared" si="47"/>
        <v>0</v>
      </c>
      <c r="BI247" s="145">
        <f t="shared" si="48"/>
        <v>0</v>
      </c>
      <c r="BJ247" s="14" t="s">
        <v>77</v>
      </c>
      <c r="BK247" s="145">
        <f t="shared" si="49"/>
        <v>39600</v>
      </c>
      <c r="BL247" s="14" t="s">
        <v>128</v>
      </c>
      <c r="BM247" s="144" t="s">
        <v>370</v>
      </c>
    </row>
    <row r="248" spans="1:65" s="2" customFormat="1" ht="21.75" customHeight="1">
      <c r="A248" s="26"/>
      <c r="B248" s="132"/>
      <c r="C248" s="133" t="s">
        <v>69</v>
      </c>
      <c r="D248" s="133" t="s">
        <v>124</v>
      </c>
      <c r="E248" s="134" t="s">
        <v>371</v>
      </c>
      <c r="F248" s="135" t="s">
        <v>372</v>
      </c>
      <c r="G248" s="136" t="s">
        <v>226</v>
      </c>
      <c r="H248" s="137">
        <v>1.56</v>
      </c>
      <c r="I248" s="138">
        <v>8320.5</v>
      </c>
      <c r="J248" s="138">
        <f t="shared" si="40"/>
        <v>12979.98</v>
      </c>
      <c r="K248" s="139"/>
      <c r="L248" s="27"/>
      <c r="M248" s="140" t="s">
        <v>1</v>
      </c>
      <c r="N248" s="141" t="s">
        <v>34</v>
      </c>
      <c r="O248" s="142">
        <v>0</v>
      </c>
      <c r="P248" s="142">
        <f t="shared" si="41"/>
        <v>0</v>
      </c>
      <c r="Q248" s="142">
        <v>0</v>
      </c>
      <c r="R248" s="142">
        <f t="shared" si="42"/>
        <v>0</v>
      </c>
      <c r="S248" s="142">
        <v>0</v>
      </c>
      <c r="T248" s="143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4" t="s">
        <v>128</v>
      </c>
      <c r="AT248" s="144" t="s">
        <v>124</v>
      </c>
      <c r="AU248" s="144" t="s">
        <v>77</v>
      </c>
      <c r="AY248" s="14" t="s">
        <v>121</v>
      </c>
      <c r="BE248" s="145">
        <f t="shared" si="44"/>
        <v>12979.98</v>
      </c>
      <c r="BF248" s="145">
        <f t="shared" si="45"/>
        <v>0</v>
      </c>
      <c r="BG248" s="145">
        <f t="shared" si="46"/>
        <v>0</v>
      </c>
      <c r="BH248" s="145">
        <f t="shared" si="47"/>
        <v>0</v>
      </c>
      <c r="BI248" s="145">
        <f t="shared" si="48"/>
        <v>0</v>
      </c>
      <c r="BJ248" s="14" t="s">
        <v>77</v>
      </c>
      <c r="BK248" s="145">
        <f t="shared" si="49"/>
        <v>12979.98</v>
      </c>
      <c r="BL248" s="14" t="s">
        <v>128</v>
      </c>
      <c r="BM248" s="144" t="s">
        <v>373</v>
      </c>
    </row>
    <row r="249" spans="1:65" s="12" customFormat="1" ht="25.9" customHeight="1">
      <c r="B249" s="122"/>
      <c r="D249" s="123" t="s">
        <v>68</v>
      </c>
      <c r="E249" s="124" t="s">
        <v>374</v>
      </c>
      <c r="F249" s="124" t="s">
        <v>375</v>
      </c>
      <c r="J249" s="125">
        <f>BK249</f>
        <v>378815.92</v>
      </c>
      <c r="L249" s="122"/>
      <c r="M249" s="126"/>
      <c r="N249" s="127"/>
      <c r="O249" s="127"/>
      <c r="P249" s="128">
        <f>SUM(P250:P257)</f>
        <v>173.82881499999999</v>
      </c>
      <c r="Q249" s="127"/>
      <c r="R249" s="128">
        <f>SUM(R250:R257)</f>
        <v>0</v>
      </c>
      <c r="S249" s="127"/>
      <c r="T249" s="129">
        <f>SUM(T250:T257)</f>
        <v>0</v>
      </c>
      <c r="AR249" s="123" t="s">
        <v>77</v>
      </c>
      <c r="AT249" s="130" t="s">
        <v>68</v>
      </c>
      <c r="AU249" s="130" t="s">
        <v>69</v>
      </c>
      <c r="AY249" s="123" t="s">
        <v>121</v>
      </c>
      <c r="BK249" s="131">
        <f>SUM(BK250:BK257)</f>
        <v>378815.92</v>
      </c>
    </row>
    <row r="250" spans="1:65" s="2" customFormat="1" ht="16.5" customHeight="1">
      <c r="A250" s="26"/>
      <c r="B250" s="132"/>
      <c r="C250" s="146" t="s">
        <v>69</v>
      </c>
      <c r="D250" s="146" t="s">
        <v>173</v>
      </c>
      <c r="E250" s="147" t="s">
        <v>376</v>
      </c>
      <c r="F250" s="148" t="s">
        <v>377</v>
      </c>
      <c r="G250" s="149" t="s">
        <v>378</v>
      </c>
      <c r="H250" s="150">
        <v>170</v>
      </c>
      <c r="I250" s="151">
        <v>46.8</v>
      </c>
      <c r="J250" s="151">
        <f t="shared" ref="J250:J257" si="50">ROUND(I250*H250,2)</f>
        <v>7956</v>
      </c>
      <c r="K250" s="152"/>
      <c r="L250" s="153"/>
      <c r="M250" s="154" t="s">
        <v>1</v>
      </c>
      <c r="N250" s="155" t="s">
        <v>34</v>
      </c>
      <c r="O250" s="142">
        <v>0</v>
      </c>
      <c r="P250" s="142">
        <f t="shared" ref="P250:P257" si="51">O250*H250</f>
        <v>0</v>
      </c>
      <c r="Q250" s="142">
        <v>0</v>
      </c>
      <c r="R250" s="142">
        <f t="shared" ref="R250:R257" si="52">Q250*H250</f>
        <v>0</v>
      </c>
      <c r="S250" s="142">
        <v>0</v>
      </c>
      <c r="T250" s="143">
        <f t="shared" ref="T250:T257" si="53">S250*H250</f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4" t="s">
        <v>142</v>
      </c>
      <c r="AT250" s="144" t="s">
        <v>173</v>
      </c>
      <c r="AU250" s="144" t="s">
        <v>77</v>
      </c>
      <c r="AY250" s="14" t="s">
        <v>121</v>
      </c>
      <c r="BE250" s="145">
        <f t="shared" ref="BE250:BE257" si="54">IF(N250="základní",J250,0)</f>
        <v>7956</v>
      </c>
      <c r="BF250" s="145">
        <f t="shared" ref="BF250:BF257" si="55">IF(N250="snížená",J250,0)</f>
        <v>0</v>
      </c>
      <c r="BG250" s="145">
        <f t="shared" ref="BG250:BG257" si="56">IF(N250="zákl. přenesená",J250,0)</f>
        <v>0</v>
      </c>
      <c r="BH250" s="145">
        <f t="shared" ref="BH250:BH257" si="57">IF(N250="sníž. přenesená",J250,0)</f>
        <v>0</v>
      </c>
      <c r="BI250" s="145">
        <f t="shared" ref="BI250:BI257" si="58">IF(N250="nulová",J250,0)</f>
        <v>0</v>
      </c>
      <c r="BJ250" s="14" t="s">
        <v>77</v>
      </c>
      <c r="BK250" s="145">
        <f t="shared" ref="BK250:BK257" si="59">ROUND(I250*H250,2)</f>
        <v>7956</v>
      </c>
      <c r="BL250" s="14" t="s">
        <v>128</v>
      </c>
      <c r="BM250" s="144" t="s">
        <v>379</v>
      </c>
    </row>
    <row r="251" spans="1:65" s="2" customFormat="1" ht="33" customHeight="1">
      <c r="A251" s="26"/>
      <c r="B251" s="132"/>
      <c r="C251" s="146" t="s">
        <v>69</v>
      </c>
      <c r="D251" s="146" t="s">
        <v>173</v>
      </c>
      <c r="E251" s="147" t="s">
        <v>380</v>
      </c>
      <c r="F251" s="148" t="s">
        <v>381</v>
      </c>
      <c r="G251" s="149" t="s">
        <v>378</v>
      </c>
      <c r="H251" s="150">
        <v>97.846999999999994</v>
      </c>
      <c r="I251" s="151">
        <v>368.9</v>
      </c>
      <c r="J251" s="151">
        <f t="shared" si="50"/>
        <v>36095.760000000002</v>
      </c>
      <c r="K251" s="152"/>
      <c r="L251" s="153"/>
      <c r="M251" s="154" t="s">
        <v>1</v>
      </c>
      <c r="N251" s="155" t="s">
        <v>34</v>
      </c>
      <c r="O251" s="142">
        <v>0</v>
      </c>
      <c r="P251" s="142">
        <f t="shared" si="51"/>
        <v>0</v>
      </c>
      <c r="Q251" s="142">
        <v>0</v>
      </c>
      <c r="R251" s="142">
        <f t="shared" si="52"/>
        <v>0</v>
      </c>
      <c r="S251" s="142">
        <v>0</v>
      </c>
      <c r="T251" s="143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4" t="s">
        <v>142</v>
      </c>
      <c r="AT251" s="144" t="s">
        <v>173</v>
      </c>
      <c r="AU251" s="144" t="s">
        <v>77</v>
      </c>
      <c r="AY251" s="14" t="s">
        <v>121</v>
      </c>
      <c r="BE251" s="145">
        <f t="shared" si="54"/>
        <v>36095.760000000002</v>
      </c>
      <c r="BF251" s="145">
        <f t="shared" si="55"/>
        <v>0</v>
      </c>
      <c r="BG251" s="145">
        <f t="shared" si="56"/>
        <v>0</v>
      </c>
      <c r="BH251" s="145">
        <f t="shared" si="57"/>
        <v>0</v>
      </c>
      <c r="BI251" s="145">
        <f t="shared" si="58"/>
        <v>0</v>
      </c>
      <c r="BJ251" s="14" t="s">
        <v>77</v>
      </c>
      <c r="BK251" s="145">
        <f t="shared" si="59"/>
        <v>36095.760000000002</v>
      </c>
      <c r="BL251" s="14" t="s">
        <v>128</v>
      </c>
      <c r="BM251" s="144" t="s">
        <v>382</v>
      </c>
    </row>
    <row r="252" spans="1:65" s="2" customFormat="1" ht="33" customHeight="1">
      <c r="A252" s="26"/>
      <c r="B252" s="132"/>
      <c r="C252" s="146" t="s">
        <v>69</v>
      </c>
      <c r="D252" s="146" t="s">
        <v>173</v>
      </c>
      <c r="E252" s="147" t="s">
        <v>383</v>
      </c>
      <c r="F252" s="148" t="s">
        <v>384</v>
      </c>
      <c r="G252" s="149" t="s">
        <v>176</v>
      </c>
      <c r="H252" s="150">
        <v>1530.258</v>
      </c>
      <c r="I252" s="151">
        <v>140</v>
      </c>
      <c r="J252" s="151">
        <f t="shared" si="50"/>
        <v>214236.12</v>
      </c>
      <c r="K252" s="152"/>
      <c r="L252" s="153"/>
      <c r="M252" s="154" t="s">
        <v>1</v>
      </c>
      <c r="N252" s="155" t="s">
        <v>34</v>
      </c>
      <c r="O252" s="142">
        <v>0</v>
      </c>
      <c r="P252" s="142">
        <f t="shared" si="51"/>
        <v>0</v>
      </c>
      <c r="Q252" s="142">
        <v>0</v>
      </c>
      <c r="R252" s="142">
        <f t="shared" si="52"/>
        <v>0</v>
      </c>
      <c r="S252" s="142">
        <v>0</v>
      </c>
      <c r="T252" s="143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4" t="s">
        <v>142</v>
      </c>
      <c r="AT252" s="144" t="s">
        <v>173</v>
      </c>
      <c r="AU252" s="144" t="s">
        <v>77</v>
      </c>
      <c r="AY252" s="14" t="s">
        <v>121</v>
      </c>
      <c r="BE252" s="145">
        <f t="shared" si="54"/>
        <v>214236.12</v>
      </c>
      <c r="BF252" s="145">
        <f t="shared" si="55"/>
        <v>0</v>
      </c>
      <c r="BG252" s="145">
        <f t="shared" si="56"/>
        <v>0</v>
      </c>
      <c r="BH252" s="145">
        <f t="shared" si="57"/>
        <v>0</v>
      </c>
      <c r="BI252" s="145">
        <f t="shared" si="58"/>
        <v>0</v>
      </c>
      <c r="BJ252" s="14" t="s">
        <v>77</v>
      </c>
      <c r="BK252" s="145">
        <f t="shared" si="59"/>
        <v>214236.12</v>
      </c>
      <c r="BL252" s="14" t="s">
        <v>128</v>
      </c>
      <c r="BM252" s="144" t="s">
        <v>385</v>
      </c>
    </row>
    <row r="253" spans="1:65" s="2" customFormat="1" ht="16.5" customHeight="1">
      <c r="A253" s="26"/>
      <c r="B253" s="132"/>
      <c r="C253" s="146" t="s">
        <v>69</v>
      </c>
      <c r="D253" s="146" t="s">
        <v>173</v>
      </c>
      <c r="E253" s="147" t="s">
        <v>386</v>
      </c>
      <c r="F253" s="148" t="s">
        <v>387</v>
      </c>
      <c r="G253" s="149" t="s">
        <v>198</v>
      </c>
      <c r="H253" s="150">
        <v>292</v>
      </c>
      <c r="I253" s="151">
        <v>30.8</v>
      </c>
      <c r="J253" s="151">
        <f t="shared" si="50"/>
        <v>8993.6</v>
      </c>
      <c r="K253" s="152"/>
      <c r="L253" s="153"/>
      <c r="M253" s="154" t="s">
        <v>1</v>
      </c>
      <c r="N253" s="155" t="s">
        <v>34</v>
      </c>
      <c r="O253" s="142">
        <v>0</v>
      </c>
      <c r="P253" s="142">
        <f t="shared" si="51"/>
        <v>0</v>
      </c>
      <c r="Q253" s="142">
        <v>0</v>
      </c>
      <c r="R253" s="142">
        <f t="shared" si="52"/>
        <v>0</v>
      </c>
      <c r="S253" s="142">
        <v>0</v>
      </c>
      <c r="T253" s="143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4" t="s">
        <v>142</v>
      </c>
      <c r="AT253" s="144" t="s">
        <v>173</v>
      </c>
      <c r="AU253" s="144" t="s">
        <v>77</v>
      </c>
      <c r="AY253" s="14" t="s">
        <v>121</v>
      </c>
      <c r="BE253" s="145">
        <f t="shared" si="54"/>
        <v>8993.6</v>
      </c>
      <c r="BF253" s="145">
        <f t="shared" si="55"/>
        <v>0</v>
      </c>
      <c r="BG253" s="145">
        <f t="shared" si="56"/>
        <v>0</v>
      </c>
      <c r="BH253" s="145">
        <f t="shared" si="57"/>
        <v>0</v>
      </c>
      <c r="BI253" s="145">
        <f t="shared" si="58"/>
        <v>0</v>
      </c>
      <c r="BJ253" s="14" t="s">
        <v>77</v>
      </c>
      <c r="BK253" s="145">
        <f t="shared" si="59"/>
        <v>8993.6</v>
      </c>
      <c r="BL253" s="14" t="s">
        <v>128</v>
      </c>
      <c r="BM253" s="144" t="s">
        <v>388</v>
      </c>
    </row>
    <row r="254" spans="1:65" s="2" customFormat="1" ht="16.5" customHeight="1">
      <c r="A254" s="26"/>
      <c r="B254" s="132"/>
      <c r="C254" s="133" t="s">
        <v>69</v>
      </c>
      <c r="D254" s="133" t="s">
        <v>124</v>
      </c>
      <c r="E254" s="134" t="s">
        <v>389</v>
      </c>
      <c r="F254" s="135" t="s">
        <v>390</v>
      </c>
      <c r="G254" s="136" t="s">
        <v>198</v>
      </c>
      <c r="H254" s="137">
        <v>292</v>
      </c>
      <c r="I254" s="138">
        <v>29.22</v>
      </c>
      <c r="J254" s="138">
        <f t="shared" si="50"/>
        <v>8532.24</v>
      </c>
      <c r="K254" s="139"/>
      <c r="L254" s="27"/>
      <c r="M254" s="140" t="s">
        <v>1</v>
      </c>
      <c r="N254" s="141" t="s">
        <v>34</v>
      </c>
      <c r="O254" s="142">
        <v>5.5E-2</v>
      </c>
      <c r="P254" s="142">
        <f t="shared" si="51"/>
        <v>16.059999999999999</v>
      </c>
      <c r="Q254" s="142">
        <v>0</v>
      </c>
      <c r="R254" s="142">
        <f t="shared" si="52"/>
        <v>0</v>
      </c>
      <c r="S254" s="142">
        <v>0</v>
      </c>
      <c r="T254" s="143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4" t="s">
        <v>128</v>
      </c>
      <c r="AT254" s="144" t="s">
        <v>124</v>
      </c>
      <c r="AU254" s="144" t="s">
        <v>77</v>
      </c>
      <c r="AY254" s="14" t="s">
        <v>121</v>
      </c>
      <c r="BE254" s="145">
        <f t="shared" si="54"/>
        <v>8532.24</v>
      </c>
      <c r="BF254" s="145">
        <f t="shared" si="55"/>
        <v>0</v>
      </c>
      <c r="BG254" s="145">
        <f t="shared" si="56"/>
        <v>0</v>
      </c>
      <c r="BH254" s="145">
        <f t="shared" si="57"/>
        <v>0</v>
      </c>
      <c r="BI254" s="145">
        <f t="shared" si="58"/>
        <v>0</v>
      </c>
      <c r="BJ254" s="14" t="s">
        <v>77</v>
      </c>
      <c r="BK254" s="145">
        <f t="shared" si="59"/>
        <v>8532.24</v>
      </c>
      <c r="BL254" s="14" t="s">
        <v>128</v>
      </c>
      <c r="BM254" s="144" t="s">
        <v>391</v>
      </c>
    </row>
    <row r="255" spans="1:65" s="2" customFormat="1" ht="21.75" customHeight="1">
      <c r="A255" s="26"/>
      <c r="B255" s="132"/>
      <c r="C255" s="133" t="s">
        <v>69</v>
      </c>
      <c r="D255" s="133" t="s">
        <v>124</v>
      </c>
      <c r="E255" s="134" t="s">
        <v>392</v>
      </c>
      <c r="F255" s="135" t="s">
        <v>393</v>
      </c>
      <c r="G255" s="136" t="s">
        <v>176</v>
      </c>
      <c r="H255" s="137">
        <v>1330.6590000000001</v>
      </c>
      <c r="I255" s="138">
        <v>45.7</v>
      </c>
      <c r="J255" s="138">
        <f t="shared" si="50"/>
        <v>60811.12</v>
      </c>
      <c r="K255" s="139"/>
      <c r="L255" s="27"/>
      <c r="M255" s="140" t="s">
        <v>1</v>
      </c>
      <c r="N255" s="141" t="s">
        <v>34</v>
      </c>
      <c r="O255" s="142">
        <v>8.5999999999999993E-2</v>
      </c>
      <c r="P255" s="142">
        <f t="shared" si="51"/>
        <v>114.436674</v>
      </c>
      <c r="Q255" s="142">
        <v>0</v>
      </c>
      <c r="R255" s="142">
        <f t="shared" si="52"/>
        <v>0</v>
      </c>
      <c r="S255" s="142">
        <v>0</v>
      </c>
      <c r="T255" s="143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4" t="s">
        <v>128</v>
      </c>
      <c r="AT255" s="144" t="s">
        <v>124</v>
      </c>
      <c r="AU255" s="144" t="s">
        <v>77</v>
      </c>
      <c r="AY255" s="14" t="s">
        <v>121</v>
      </c>
      <c r="BE255" s="145">
        <f t="shared" si="54"/>
        <v>60811.12</v>
      </c>
      <c r="BF255" s="145">
        <f t="shared" si="55"/>
        <v>0</v>
      </c>
      <c r="BG255" s="145">
        <f t="shared" si="56"/>
        <v>0</v>
      </c>
      <c r="BH255" s="145">
        <f t="shared" si="57"/>
        <v>0</v>
      </c>
      <c r="BI255" s="145">
        <f t="shared" si="58"/>
        <v>0</v>
      </c>
      <c r="BJ255" s="14" t="s">
        <v>77</v>
      </c>
      <c r="BK255" s="145">
        <f t="shared" si="59"/>
        <v>60811.12</v>
      </c>
      <c r="BL255" s="14" t="s">
        <v>128</v>
      </c>
      <c r="BM255" s="144" t="s">
        <v>394</v>
      </c>
    </row>
    <row r="256" spans="1:65" s="2" customFormat="1" ht="21.75" customHeight="1">
      <c r="A256" s="26"/>
      <c r="B256" s="132"/>
      <c r="C256" s="133" t="s">
        <v>69</v>
      </c>
      <c r="D256" s="133" t="s">
        <v>124</v>
      </c>
      <c r="E256" s="134" t="s">
        <v>395</v>
      </c>
      <c r="F256" s="135" t="s">
        <v>396</v>
      </c>
      <c r="G256" s="136" t="s">
        <v>145</v>
      </c>
      <c r="H256" s="137">
        <v>1397.8109999999999</v>
      </c>
      <c r="I256" s="138">
        <v>16.47</v>
      </c>
      <c r="J256" s="138">
        <f t="shared" si="50"/>
        <v>23021.95</v>
      </c>
      <c r="K256" s="139"/>
      <c r="L256" s="27"/>
      <c r="M256" s="140" t="s">
        <v>1</v>
      </c>
      <c r="N256" s="141" t="s">
        <v>34</v>
      </c>
      <c r="O256" s="142">
        <v>3.1E-2</v>
      </c>
      <c r="P256" s="142">
        <f t="shared" si="51"/>
        <v>43.332141</v>
      </c>
      <c r="Q256" s="142">
        <v>0</v>
      </c>
      <c r="R256" s="142">
        <f t="shared" si="52"/>
        <v>0</v>
      </c>
      <c r="S256" s="142">
        <v>0</v>
      </c>
      <c r="T256" s="143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4" t="s">
        <v>128</v>
      </c>
      <c r="AT256" s="144" t="s">
        <v>124</v>
      </c>
      <c r="AU256" s="144" t="s">
        <v>77</v>
      </c>
      <c r="AY256" s="14" t="s">
        <v>121</v>
      </c>
      <c r="BE256" s="145">
        <f t="shared" si="54"/>
        <v>23021.95</v>
      </c>
      <c r="BF256" s="145">
        <f t="shared" si="55"/>
        <v>0</v>
      </c>
      <c r="BG256" s="145">
        <f t="shared" si="56"/>
        <v>0</v>
      </c>
      <c r="BH256" s="145">
        <f t="shared" si="57"/>
        <v>0</v>
      </c>
      <c r="BI256" s="145">
        <f t="shared" si="58"/>
        <v>0</v>
      </c>
      <c r="BJ256" s="14" t="s">
        <v>77</v>
      </c>
      <c r="BK256" s="145">
        <f t="shared" si="59"/>
        <v>23021.95</v>
      </c>
      <c r="BL256" s="14" t="s">
        <v>128</v>
      </c>
      <c r="BM256" s="144" t="s">
        <v>397</v>
      </c>
    </row>
    <row r="257" spans="1:65" s="2" customFormat="1" ht="21.75" customHeight="1">
      <c r="A257" s="26"/>
      <c r="B257" s="132"/>
      <c r="C257" s="133" t="s">
        <v>69</v>
      </c>
      <c r="D257" s="133" t="s">
        <v>124</v>
      </c>
      <c r="E257" s="134" t="s">
        <v>398</v>
      </c>
      <c r="F257" s="135" t="s">
        <v>399</v>
      </c>
      <c r="G257" s="136" t="s">
        <v>226</v>
      </c>
      <c r="H257" s="137">
        <v>5.33</v>
      </c>
      <c r="I257" s="138">
        <v>3596.46</v>
      </c>
      <c r="J257" s="138">
        <f t="shared" si="50"/>
        <v>19169.13</v>
      </c>
      <c r="K257" s="139"/>
      <c r="L257" s="27"/>
      <c r="M257" s="140" t="s">
        <v>1</v>
      </c>
      <c r="N257" s="141" t="s">
        <v>34</v>
      </c>
      <c r="O257" s="142">
        <v>0</v>
      </c>
      <c r="P257" s="142">
        <f t="shared" si="51"/>
        <v>0</v>
      </c>
      <c r="Q257" s="142">
        <v>0</v>
      </c>
      <c r="R257" s="142">
        <f t="shared" si="52"/>
        <v>0</v>
      </c>
      <c r="S257" s="142">
        <v>0</v>
      </c>
      <c r="T257" s="143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4" t="s">
        <v>128</v>
      </c>
      <c r="AT257" s="144" t="s">
        <v>124</v>
      </c>
      <c r="AU257" s="144" t="s">
        <v>77</v>
      </c>
      <c r="AY257" s="14" t="s">
        <v>121</v>
      </c>
      <c r="BE257" s="145">
        <f t="shared" si="54"/>
        <v>19169.13</v>
      </c>
      <c r="BF257" s="145">
        <f t="shared" si="55"/>
        <v>0</v>
      </c>
      <c r="BG257" s="145">
        <f t="shared" si="56"/>
        <v>0</v>
      </c>
      <c r="BH257" s="145">
        <f t="shared" si="57"/>
        <v>0</v>
      </c>
      <c r="BI257" s="145">
        <f t="shared" si="58"/>
        <v>0</v>
      </c>
      <c r="BJ257" s="14" t="s">
        <v>77</v>
      </c>
      <c r="BK257" s="145">
        <f t="shared" si="59"/>
        <v>19169.13</v>
      </c>
      <c r="BL257" s="14" t="s">
        <v>128</v>
      </c>
      <c r="BM257" s="144" t="s">
        <v>400</v>
      </c>
    </row>
    <row r="258" spans="1:65" s="12" customFormat="1" ht="25.9" customHeight="1">
      <c r="B258" s="122"/>
      <c r="D258" s="123" t="s">
        <v>68</v>
      </c>
      <c r="E258" s="124" t="s">
        <v>401</v>
      </c>
      <c r="F258" s="124" t="s">
        <v>402</v>
      </c>
      <c r="J258" s="125">
        <f>BK258</f>
        <v>21096.25</v>
      </c>
      <c r="L258" s="122"/>
      <c r="M258" s="126"/>
      <c r="N258" s="127"/>
      <c r="O258" s="127"/>
      <c r="P258" s="128">
        <f>SUM(P259:P261)</f>
        <v>2.13</v>
      </c>
      <c r="Q258" s="127"/>
      <c r="R258" s="128">
        <f>SUM(R259:R261)</f>
        <v>0</v>
      </c>
      <c r="S258" s="127"/>
      <c r="T258" s="129">
        <f>SUM(T259:T261)</f>
        <v>0</v>
      </c>
      <c r="AR258" s="123" t="s">
        <v>77</v>
      </c>
      <c r="AT258" s="130" t="s">
        <v>68</v>
      </c>
      <c r="AU258" s="130" t="s">
        <v>69</v>
      </c>
      <c r="AY258" s="123" t="s">
        <v>121</v>
      </c>
      <c r="BK258" s="131">
        <f>SUM(BK259:BK261)</f>
        <v>21096.25</v>
      </c>
    </row>
    <row r="259" spans="1:65" s="2" customFormat="1" ht="33" customHeight="1">
      <c r="A259" s="26"/>
      <c r="B259" s="132"/>
      <c r="C259" s="133" t="s">
        <v>69</v>
      </c>
      <c r="D259" s="133" t="s">
        <v>124</v>
      </c>
      <c r="E259" s="134" t="s">
        <v>403</v>
      </c>
      <c r="F259" s="135" t="s">
        <v>404</v>
      </c>
      <c r="G259" s="136" t="s">
        <v>198</v>
      </c>
      <c r="H259" s="137">
        <v>2</v>
      </c>
      <c r="I259" s="138">
        <v>9950</v>
      </c>
      <c r="J259" s="138">
        <f>ROUND(I259*H259,2)</f>
        <v>19900</v>
      </c>
      <c r="K259" s="139"/>
      <c r="L259" s="27"/>
      <c r="M259" s="140" t="s">
        <v>1</v>
      </c>
      <c r="N259" s="141" t="s">
        <v>34</v>
      </c>
      <c r="O259" s="142">
        <v>0</v>
      </c>
      <c r="P259" s="142">
        <f>O259*H259</f>
        <v>0</v>
      </c>
      <c r="Q259" s="142">
        <v>0</v>
      </c>
      <c r="R259" s="142">
        <f>Q259*H259</f>
        <v>0</v>
      </c>
      <c r="S259" s="142">
        <v>0</v>
      </c>
      <c r="T259" s="143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4" t="s">
        <v>128</v>
      </c>
      <c r="AT259" s="144" t="s">
        <v>124</v>
      </c>
      <c r="AU259" s="144" t="s">
        <v>77</v>
      </c>
      <c r="AY259" s="14" t="s">
        <v>121</v>
      </c>
      <c r="BE259" s="145">
        <f>IF(N259="základní",J259,0)</f>
        <v>19900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4" t="s">
        <v>77</v>
      </c>
      <c r="BK259" s="145">
        <f>ROUND(I259*H259,2)</f>
        <v>19900</v>
      </c>
      <c r="BL259" s="14" t="s">
        <v>128</v>
      </c>
      <c r="BM259" s="144" t="s">
        <v>405</v>
      </c>
    </row>
    <row r="260" spans="1:65" s="2" customFormat="1" ht="21.75" customHeight="1">
      <c r="A260" s="26"/>
      <c r="B260" s="132"/>
      <c r="C260" s="133" t="s">
        <v>69</v>
      </c>
      <c r="D260" s="133" t="s">
        <v>124</v>
      </c>
      <c r="E260" s="134" t="s">
        <v>406</v>
      </c>
      <c r="F260" s="135" t="s">
        <v>407</v>
      </c>
      <c r="G260" s="136" t="s">
        <v>198</v>
      </c>
      <c r="H260" s="137">
        <v>5</v>
      </c>
      <c r="I260" s="138">
        <v>194.17</v>
      </c>
      <c r="J260" s="138">
        <f>ROUND(I260*H260,2)</f>
        <v>970.85</v>
      </c>
      <c r="K260" s="139"/>
      <c r="L260" s="27"/>
      <c r="M260" s="140" t="s">
        <v>1</v>
      </c>
      <c r="N260" s="141" t="s">
        <v>34</v>
      </c>
      <c r="O260" s="142">
        <v>0.42599999999999999</v>
      </c>
      <c r="P260" s="142">
        <f>O260*H260</f>
        <v>2.13</v>
      </c>
      <c r="Q260" s="142">
        <v>0</v>
      </c>
      <c r="R260" s="142">
        <f>Q260*H260</f>
        <v>0</v>
      </c>
      <c r="S260" s="142">
        <v>0</v>
      </c>
      <c r="T260" s="143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4" t="s">
        <v>128</v>
      </c>
      <c r="AT260" s="144" t="s">
        <v>124</v>
      </c>
      <c r="AU260" s="144" t="s">
        <v>77</v>
      </c>
      <c r="AY260" s="14" t="s">
        <v>121</v>
      </c>
      <c r="BE260" s="145">
        <f>IF(N260="základní",J260,0)</f>
        <v>970.85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4" t="s">
        <v>77</v>
      </c>
      <c r="BK260" s="145">
        <f>ROUND(I260*H260,2)</f>
        <v>970.85</v>
      </c>
      <c r="BL260" s="14" t="s">
        <v>128</v>
      </c>
      <c r="BM260" s="144" t="s">
        <v>408</v>
      </c>
    </row>
    <row r="261" spans="1:65" s="2" customFormat="1" ht="21.75" customHeight="1">
      <c r="A261" s="26"/>
      <c r="B261" s="132"/>
      <c r="C261" s="133" t="s">
        <v>69</v>
      </c>
      <c r="D261" s="133" t="s">
        <v>124</v>
      </c>
      <c r="E261" s="134" t="s">
        <v>409</v>
      </c>
      <c r="F261" s="135" t="s">
        <v>410</v>
      </c>
      <c r="G261" s="136" t="s">
        <v>226</v>
      </c>
      <c r="H261" s="137">
        <v>1.08</v>
      </c>
      <c r="I261" s="138">
        <v>208.7</v>
      </c>
      <c r="J261" s="138">
        <f>ROUND(I261*H261,2)</f>
        <v>225.4</v>
      </c>
      <c r="K261" s="139"/>
      <c r="L261" s="27"/>
      <c r="M261" s="140" t="s">
        <v>1</v>
      </c>
      <c r="N261" s="141" t="s">
        <v>34</v>
      </c>
      <c r="O261" s="142">
        <v>0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4" t="s">
        <v>128</v>
      </c>
      <c r="AT261" s="144" t="s">
        <v>124</v>
      </c>
      <c r="AU261" s="144" t="s">
        <v>77</v>
      </c>
      <c r="AY261" s="14" t="s">
        <v>121</v>
      </c>
      <c r="BE261" s="145">
        <f>IF(N261="základní",J261,0)</f>
        <v>225.4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4" t="s">
        <v>77</v>
      </c>
      <c r="BK261" s="145">
        <f>ROUND(I261*H261,2)</f>
        <v>225.4</v>
      </c>
      <c r="BL261" s="14" t="s">
        <v>128</v>
      </c>
      <c r="BM261" s="144" t="s">
        <v>411</v>
      </c>
    </row>
    <row r="262" spans="1:65" s="12" customFormat="1" ht="25.9" customHeight="1">
      <c r="B262" s="122"/>
      <c r="D262" s="123" t="s">
        <v>68</v>
      </c>
      <c r="E262" s="124" t="s">
        <v>412</v>
      </c>
      <c r="F262" s="124" t="s">
        <v>413</v>
      </c>
      <c r="J262" s="125">
        <f>BK262</f>
        <v>400151.76</v>
      </c>
      <c r="L262" s="122"/>
      <c r="M262" s="126"/>
      <c r="N262" s="127"/>
      <c r="O262" s="127"/>
      <c r="P262" s="128">
        <f>SUM(P263:P267)</f>
        <v>0</v>
      </c>
      <c r="Q262" s="127"/>
      <c r="R262" s="128">
        <f>SUM(R263:R267)</f>
        <v>0</v>
      </c>
      <c r="S262" s="127"/>
      <c r="T262" s="129">
        <f>SUM(T263:T267)</f>
        <v>0</v>
      </c>
      <c r="AR262" s="123" t="s">
        <v>77</v>
      </c>
      <c r="AT262" s="130" t="s">
        <v>68</v>
      </c>
      <c r="AU262" s="130" t="s">
        <v>69</v>
      </c>
      <c r="AY262" s="123" t="s">
        <v>121</v>
      </c>
      <c r="BK262" s="131">
        <f>SUM(BK263:BK267)</f>
        <v>400151.76</v>
      </c>
    </row>
    <row r="263" spans="1:65" s="2" customFormat="1" ht="21.75" customHeight="1">
      <c r="A263" s="26"/>
      <c r="B263" s="132"/>
      <c r="C263" s="133" t="s">
        <v>69</v>
      </c>
      <c r="D263" s="133" t="s">
        <v>124</v>
      </c>
      <c r="E263" s="134" t="s">
        <v>414</v>
      </c>
      <c r="F263" s="135" t="s">
        <v>415</v>
      </c>
      <c r="G263" s="136" t="s">
        <v>198</v>
      </c>
      <c r="H263" s="137">
        <v>5</v>
      </c>
      <c r="I263" s="138">
        <v>13165</v>
      </c>
      <c r="J263" s="138">
        <f>ROUND(I263*H263,2)</f>
        <v>65825</v>
      </c>
      <c r="K263" s="139"/>
      <c r="L263" s="27"/>
      <c r="M263" s="140" t="s">
        <v>1</v>
      </c>
      <c r="N263" s="141" t="s">
        <v>34</v>
      </c>
      <c r="O263" s="142">
        <v>0</v>
      </c>
      <c r="P263" s="142">
        <f>O263*H263</f>
        <v>0</v>
      </c>
      <c r="Q263" s="142">
        <v>0</v>
      </c>
      <c r="R263" s="142">
        <f>Q263*H263</f>
        <v>0</v>
      </c>
      <c r="S263" s="142">
        <v>0</v>
      </c>
      <c r="T263" s="143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4" t="s">
        <v>128</v>
      </c>
      <c r="AT263" s="144" t="s">
        <v>124</v>
      </c>
      <c r="AU263" s="144" t="s">
        <v>77</v>
      </c>
      <c r="AY263" s="14" t="s">
        <v>121</v>
      </c>
      <c r="BE263" s="145">
        <f>IF(N263="základní",J263,0)</f>
        <v>65825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4" t="s">
        <v>77</v>
      </c>
      <c r="BK263" s="145">
        <f>ROUND(I263*H263,2)</f>
        <v>65825</v>
      </c>
      <c r="BL263" s="14" t="s">
        <v>128</v>
      </c>
      <c r="BM263" s="144" t="s">
        <v>416</v>
      </c>
    </row>
    <row r="264" spans="1:65" s="2" customFormat="1" ht="21.75" customHeight="1">
      <c r="A264" s="26"/>
      <c r="B264" s="132"/>
      <c r="C264" s="133" t="s">
        <v>69</v>
      </c>
      <c r="D264" s="133" t="s">
        <v>124</v>
      </c>
      <c r="E264" s="134" t="s">
        <v>417</v>
      </c>
      <c r="F264" s="135" t="s">
        <v>418</v>
      </c>
      <c r="G264" s="136" t="s">
        <v>198</v>
      </c>
      <c r="H264" s="137">
        <v>2</v>
      </c>
      <c r="I264" s="138">
        <v>14755</v>
      </c>
      <c r="J264" s="138">
        <f>ROUND(I264*H264,2)</f>
        <v>29510</v>
      </c>
      <c r="K264" s="139"/>
      <c r="L264" s="27"/>
      <c r="M264" s="140" t="s">
        <v>1</v>
      </c>
      <c r="N264" s="141" t="s">
        <v>34</v>
      </c>
      <c r="O264" s="142">
        <v>0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4" t="s">
        <v>128</v>
      </c>
      <c r="AT264" s="144" t="s">
        <v>124</v>
      </c>
      <c r="AU264" s="144" t="s">
        <v>77</v>
      </c>
      <c r="AY264" s="14" t="s">
        <v>121</v>
      </c>
      <c r="BE264" s="145">
        <f>IF(N264="základní",J264,0)</f>
        <v>29510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4" t="s">
        <v>77</v>
      </c>
      <c r="BK264" s="145">
        <f>ROUND(I264*H264,2)</f>
        <v>29510</v>
      </c>
      <c r="BL264" s="14" t="s">
        <v>128</v>
      </c>
      <c r="BM264" s="144" t="s">
        <v>419</v>
      </c>
    </row>
    <row r="265" spans="1:65" s="2" customFormat="1" ht="21.75" customHeight="1">
      <c r="A265" s="26"/>
      <c r="B265" s="132"/>
      <c r="C265" s="133" t="s">
        <v>69</v>
      </c>
      <c r="D265" s="133" t="s">
        <v>124</v>
      </c>
      <c r="E265" s="134" t="s">
        <v>420</v>
      </c>
      <c r="F265" s="135" t="s">
        <v>421</v>
      </c>
      <c r="G265" s="136" t="s">
        <v>198</v>
      </c>
      <c r="H265" s="137">
        <v>6</v>
      </c>
      <c r="I265" s="138">
        <v>31590</v>
      </c>
      <c r="J265" s="138">
        <f>ROUND(I265*H265,2)</f>
        <v>189540</v>
      </c>
      <c r="K265" s="139"/>
      <c r="L265" s="27"/>
      <c r="M265" s="140" t="s">
        <v>1</v>
      </c>
      <c r="N265" s="141" t="s">
        <v>34</v>
      </c>
      <c r="O265" s="142">
        <v>0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4" t="s">
        <v>128</v>
      </c>
      <c r="AT265" s="144" t="s">
        <v>124</v>
      </c>
      <c r="AU265" s="144" t="s">
        <v>77</v>
      </c>
      <c r="AY265" s="14" t="s">
        <v>121</v>
      </c>
      <c r="BE265" s="145">
        <f>IF(N265="základní",J265,0)</f>
        <v>189540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4" t="s">
        <v>77</v>
      </c>
      <c r="BK265" s="145">
        <f>ROUND(I265*H265,2)</f>
        <v>189540</v>
      </c>
      <c r="BL265" s="14" t="s">
        <v>128</v>
      </c>
      <c r="BM265" s="144" t="s">
        <v>422</v>
      </c>
    </row>
    <row r="266" spans="1:65" s="2" customFormat="1" ht="21.75" customHeight="1">
      <c r="A266" s="26"/>
      <c r="B266" s="132"/>
      <c r="C266" s="133" t="s">
        <v>69</v>
      </c>
      <c r="D266" s="133" t="s">
        <v>124</v>
      </c>
      <c r="E266" s="134" t="s">
        <v>423</v>
      </c>
      <c r="F266" s="135" t="s">
        <v>424</v>
      </c>
      <c r="G266" s="136" t="s">
        <v>198</v>
      </c>
      <c r="H266" s="137">
        <v>3</v>
      </c>
      <c r="I266" s="138">
        <v>36080</v>
      </c>
      <c r="J266" s="138">
        <f>ROUND(I266*H266,2)</f>
        <v>108240</v>
      </c>
      <c r="K266" s="139"/>
      <c r="L266" s="27"/>
      <c r="M266" s="140" t="s">
        <v>1</v>
      </c>
      <c r="N266" s="141" t="s">
        <v>34</v>
      </c>
      <c r="O266" s="142">
        <v>0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4" t="s">
        <v>128</v>
      </c>
      <c r="AT266" s="144" t="s">
        <v>124</v>
      </c>
      <c r="AU266" s="144" t="s">
        <v>77</v>
      </c>
      <c r="AY266" s="14" t="s">
        <v>121</v>
      </c>
      <c r="BE266" s="145">
        <f>IF(N266="základní",J266,0)</f>
        <v>108240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4" t="s">
        <v>77</v>
      </c>
      <c r="BK266" s="145">
        <f>ROUND(I266*H266,2)</f>
        <v>108240</v>
      </c>
      <c r="BL266" s="14" t="s">
        <v>128</v>
      </c>
      <c r="BM266" s="144" t="s">
        <v>425</v>
      </c>
    </row>
    <row r="267" spans="1:65" s="2" customFormat="1" ht="21.75" customHeight="1">
      <c r="A267" s="26"/>
      <c r="B267" s="132"/>
      <c r="C267" s="133" t="s">
        <v>69</v>
      </c>
      <c r="D267" s="133" t="s">
        <v>124</v>
      </c>
      <c r="E267" s="134" t="s">
        <v>426</v>
      </c>
      <c r="F267" s="135" t="s">
        <v>427</v>
      </c>
      <c r="G267" s="136" t="s">
        <v>226</v>
      </c>
      <c r="H267" s="137">
        <v>1.79</v>
      </c>
      <c r="I267" s="138">
        <v>3931.15</v>
      </c>
      <c r="J267" s="138">
        <f>ROUND(I267*H267,2)</f>
        <v>7036.76</v>
      </c>
      <c r="K267" s="139"/>
      <c r="L267" s="27"/>
      <c r="M267" s="140" t="s">
        <v>1</v>
      </c>
      <c r="N267" s="141" t="s">
        <v>34</v>
      </c>
      <c r="O267" s="142">
        <v>0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4" t="s">
        <v>128</v>
      </c>
      <c r="AT267" s="144" t="s">
        <v>124</v>
      </c>
      <c r="AU267" s="144" t="s">
        <v>77</v>
      </c>
      <c r="AY267" s="14" t="s">
        <v>121</v>
      </c>
      <c r="BE267" s="145">
        <f>IF(N267="základní",J267,0)</f>
        <v>7036.76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4" t="s">
        <v>77</v>
      </c>
      <c r="BK267" s="145">
        <f>ROUND(I267*H267,2)</f>
        <v>7036.76</v>
      </c>
      <c r="BL267" s="14" t="s">
        <v>128</v>
      </c>
      <c r="BM267" s="144" t="s">
        <v>428</v>
      </c>
    </row>
    <row r="268" spans="1:65" s="12" customFormat="1" ht="25.9" customHeight="1">
      <c r="B268" s="122"/>
      <c r="D268" s="123" t="s">
        <v>68</v>
      </c>
      <c r="E268" s="124" t="s">
        <v>429</v>
      </c>
      <c r="F268" s="124" t="s">
        <v>430</v>
      </c>
      <c r="J268" s="125">
        <f>BK268</f>
        <v>617865.02</v>
      </c>
      <c r="L268" s="122"/>
      <c r="M268" s="126"/>
      <c r="N268" s="127"/>
      <c r="O268" s="127"/>
      <c r="P268" s="128">
        <f>SUM(P269:P271)</f>
        <v>967.60939199999996</v>
      </c>
      <c r="Q268" s="127"/>
      <c r="R268" s="128">
        <f>SUM(R269:R271)</f>
        <v>2.4730295856000004</v>
      </c>
      <c r="S268" s="127"/>
      <c r="T268" s="129">
        <f>SUM(T269:T271)</f>
        <v>0</v>
      </c>
      <c r="AR268" s="123" t="s">
        <v>77</v>
      </c>
      <c r="AT268" s="130" t="s">
        <v>68</v>
      </c>
      <c r="AU268" s="130" t="s">
        <v>69</v>
      </c>
      <c r="AY268" s="123" t="s">
        <v>121</v>
      </c>
      <c r="BK268" s="131">
        <f>SUM(BK269:BK271)</f>
        <v>617865.02</v>
      </c>
    </row>
    <row r="269" spans="1:65" s="2" customFormat="1" ht="21.75" customHeight="1">
      <c r="A269" s="26"/>
      <c r="B269" s="132"/>
      <c r="C269" s="133" t="s">
        <v>69</v>
      </c>
      <c r="D269" s="133" t="s">
        <v>124</v>
      </c>
      <c r="E269" s="134" t="s">
        <v>431</v>
      </c>
      <c r="F269" s="135" t="s">
        <v>432</v>
      </c>
      <c r="G269" s="136" t="s">
        <v>133</v>
      </c>
      <c r="H269" s="137">
        <v>1</v>
      </c>
      <c r="I269" s="138">
        <v>8000</v>
      </c>
      <c r="J269" s="138">
        <f>ROUND(I269*H269,2)</f>
        <v>8000</v>
      </c>
      <c r="K269" s="139"/>
      <c r="L269" s="27"/>
      <c r="M269" s="140" t="s">
        <v>1</v>
      </c>
      <c r="N269" s="141" t="s">
        <v>34</v>
      </c>
      <c r="O269" s="142">
        <v>0</v>
      </c>
      <c r="P269" s="142">
        <f>O269*H269</f>
        <v>0</v>
      </c>
      <c r="Q269" s="142">
        <v>0</v>
      </c>
      <c r="R269" s="142">
        <f>Q269*H269</f>
        <v>0</v>
      </c>
      <c r="S269" s="142">
        <v>0</v>
      </c>
      <c r="T269" s="143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4" t="s">
        <v>128</v>
      </c>
      <c r="AT269" s="144" t="s">
        <v>124</v>
      </c>
      <c r="AU269" s="144" t="s">
        <v>77</v>
      </c>
      <c r="AY269" s="14" t="s">
        <v>121</v>
      </c>
      <c r="BE269" s="145">
        <f>IF(N269="základní",J269,0)</f>
        <v>8000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4" t="s">
        <v>77</v>
      </c>
      <c r="BK269" s="145">
        <f>ROUND(I269*H269,2)</f>
        <v>8000</v>
      </c>
      <c r="BL269" s="14" t="s">
        <v>128</v>
      </c>
      <c r="BM269" s="144" t="s">
        <v>433</v>
      </c>
    </row>
    <row r="270" spans="1:65" s="2" customFormat="1" ht="21.75" customHeight="1">
      <c r="A270" s="26"/>
      <c r="B270" s="132"/>
      <c r="C270" s="133" t="s">
        <v>69</v>
      </c>
      <c r="D270" s="133" t="s">
        <v>124</v>
      </c>
      <c r="E270" s="134" t="s">
        <v>434</v>
      </c>
      <c r="F270" s="135" t="s">
        <v>435</v>
      </c>
      <c r="G270" s="136" t="s">
        <v>176</v>
      </c>
      <c r="H270" s="137">
        <v>5625.6360000000004</v>
      </c>
      <c r="I270" s="138">
        <v>92.41</v>
      </c>
      <c r="J270" s="138">
        <f>ROUND(I270*H270,2)</f>
        <v>519865.02</v>
      </c>
      <c r="K270" s="139"/>
      <c r="L270" s="27"/>
      <c r="M270" s="140" t="s">
        <v>1</v>
      </c>
      <c r="N270" s="141" t="s">
        <v>34</v>
      </c>
      <c r="O270" s="142">
        <v>0.17199999999999999</v>
      </c>
      <c r="P270" s="142">
        <f>O270*H270</f>
        <v>967.60939199999996</v>
      </c>
      <c r="Q270" s="142">
        <v>4.3960000000000001E-4</v>
      </c>
      <c r="R270" s="142">
        <f>Q270*H270</f>
        <v>2.4730295856000004</v>
      </c>
      <c r="S270" s="142">
        <v>0</v>
      </c>
      <c r="T270" s="143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4" t="s">
        <v>128</v>
      </c>
      <c r="AT270" s="144" t="s">
        <v>124</v>
      </c>
      <c r="AU270" s="144" t="s">
        <v>77</v>
      </c>
      <c r="AY270" s="14" t="s">
        <v>121</v>
      </c>
      <c r="BE270" s="145">
        <f>IF(N270="základní",J270,0)</f>
        <v>519865.02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4" t="s">
        <v>77</v>
      </c>
      <c r="BK270" s="145">
        <f>ROUND(I270*H270,2)</f>
        <v>519865.02</v>
      </c>
      <c r="BL270" s="14" t="s">
        <v>128</v>
      </c>
      <c r="BM270" s="144" t="s">
        <v>436</v>
      </c>
    </row>
    <row r="271" spans="1:65" s="2" customFormat="1" ht="33" customHeight="1">
      <c r="A271" s="26"/>
      <c r="B271" s="132"/>
      <c r="C271" s="133" t="s">
        <v>69</v>
      </c>
      <c r="D271" s="133" t="s">
        <v>124</v>
      </c>
      <c r="E271" s="134" t="s">
        <v>437</v>
      </c>
      <c r="F271" s="135" t="s">
        <v>438</v>
      </c>
      <c r="G271" s="136" t="s">
        <v>133</v>
      </c>
      <c r="H271" s="137">
        <v>1</v>
      </c>
      <c r="I271" s="138">
        <v>90000</v>
      </c>
      <c r="J271" s="138">
        <f>ROUND(I271*H271,2)</f>
        <v>90000</v>
      </c>
      <c r="K271" s="139"/>
      <c r="L271" s="27"/>
      <c r="M271" s="140" t="s">
        <v>1</v>
      </c>
      <c r="N271" s="141" t="s">
        <v>34</v>
      </c>
      <c r="O271" s="142">
        <v>0</v>
      </c>
      <c r="P271" s="142">
        <f>O271*H271</f>
        <v>0</v>
      </c>
      <c r="Q271" s="142">
        <v>0</v>
      </c>
      <c r="R271" s="142">
        <f>Q271*H271</f>
        <v>0</v>
      </c>
      <c r="S271" s="142">
        <v>0</v>
      </c>
      <c r="T271" s="143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4" t="s">
        <v>128</v>
      </c>
      <c r="AT271" s="144" t="s">
        <v>124</v>
      </c>
      <c r="AU271" s="144" t="s">
        <v>77</v>
      </c>
      <c r="AY271" s="14" t="s">
        <v>121</v>
      </c>
      <c r="BE271" s="145">
        <f>IF(N271="základní",J271,0)</f>
        <v>90000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4" t="s">
        <v>77</v>
      </c>
      <c r="BK271" s="145">
        <f>ROUND(I271*H271,2)</f>
        <v>90000</v>
      </c>
      <c r="BL271" s="14" t="s">
        <v>128</v>
      </c>
      <c r="BM271" s="144" t="s">
        <v>439</v>
      </c>
    </row>
    <row r="272" spans="1:65" s="12" customFormat="1" ht="25.9" customHeight="1">
      <c r="B272" s="122"/>
      <c r="D272" s="123" t="s">
        <v>68</v>
      </c>
      <c r="E272" s="124" t="s">
        <v>440</v>
      </c>
      <c r="F272" s="124" t="s">
        <v>441</v>
      </c>
      <c r="J272" s="125">
        <f>BK272</f>
        <v>43684.89</v>
      </c>
      <c r="L272" s="122"/>
      <c r="M272" s="126"/>
      <c r="N272" s="127"/>
      <c r="O272" s="127"/>
      <c r="P272" s="128">
        <f>P273</f>
        <v>74.964200000000005</v>
      </c>
      <c r="Q272" s="127"/>
      <c r="R272" s="128">
        <f>R273</f>
        <v>0.17142256</v>
      </c>
      <c r="S272" s="127"/>
      <c r="T272" s="129">
        <f>T273</f>
        <v>0</v>
      </c>
      <c r="AR272" s="123" t="s">
        <v>77</v>
      </c>
      <c r="AT272" s="130" t="s">
        <v>68</v>
      </c>
      <c r="AU272" s="130" t="s">
        <v>69</v>
      </c>
      <c r="AY272" s="123" t="s">
        <v>121</v>
      </c>
      <c r="BK272" s="131">
        <f>BK273</f>
        <v>43684.89</v>
      </c>
    </row>
    <row r="273" spans="1:65" s="2" customFormat="1" ht="21.75" customHeight="1">
      <c r="A273" s="26"/>
      <c r="B273" s="132"/>
      <c r="C273" s="133" t="s">
        <v>69</v>
      </c>
      <c r="D273" s="133" t="s">
        <v>124</v>
      </c>
      <c r="E273" s="134" t="s">
        <v>442</v>
      </c>
      <c r="F273" s="135" t="s">
        <v>443</v>
      </c>
      <c r="G273" s="136" t="s">
        <v>176</v>
      </c>
      <c r="H273" s="137">
        <v>663.4</v>
      </c>
      <c r="I273" s="138">
        <v>65.849999999999994</v>
      </c>
      <c r="J273" s="138">
        <f>ROUND(I273*H273,2)</f>
        <v>43684.89</v>
      </c>
      <c r="K273" s="139"/>
      <c r="L273" s="27"/>
      <c r="M273" s="140" t="s">
        <v>1</v>
      </c>
      <c r="N273" s="141" t="s">
        <v>34</v>
      </c>
      <c r="O273" s="142">
        <v>0.113</v>
      </c>
      <c r="P273" s="142">
        <f>O273*H273</f>
        <v>74.964200000000005</v>
      </c>
      <c r="Q273" s="142">
        <v>2.5839999999999999E-4</v>
      </c>
      <c r="R273" s="142">
        <f>Q273*H273</f>
        <v>0.17142256</v>
      </c>
      <c r="S273" s="142">
        <v>0</v>
      </c>
      <c r="T273" s="143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4" t="s">
        <v>128</v>
      </c>
      <c r="AT273" s="144" t="s">
        <v>124</v>
      </c>
      <c r="AU273" s="144" t="s">
        <v>77</v>
      </c>
      <c r="AY273" s="14" t="s">
        <v>121</v>
      </c>
      <c r="BE273" s="145">
        <f>IF(N273="základní",J273,0)</f>
        <v>43684.89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4" t="s">
        <v>77</v>
      </c>
      <c r="BK273" s="145">
        <f>ROUND(I273*H273,2)</f>
        <v>43684.89</v>
      </c>
      <c r="BL273" s="14" t="s">
        <v>128</v>
      </c>
      <c r="BM273" s="144" t="s">
        <v>444</v>
      </c>
    </row>
    <row r="274" spans="1:65" s="12" customFormat="1" ht="25.9" customHeight="1">
      <c r="B274" s="122"/>
      <c r="D274" s="123" t="s">
        <v>68</v>
      </c>
      <c r="E274" s="124" t="s">
        <v>445</v>
      </c>
      <c r="F274" s="124" t="s">
        <v>446</v>
      </c>
      <c r="J274" s="125">
        <f>BK274</f>
        <v>54341</v>
      </c>
      <c r="L274" s="122"/>
      <c r="M274" s="126"/>
      <c r="N274" s="127"/>
      <c r="O274" s="127"/>
      <c r="P274" s="128">
        <f>P275</f>
        <v>0</v>
      </c>
      <c r="Q274" s="127"/>
      <c r="R274" s="128">
        <f>R275</f>
        <v>0</v>
      </c>
      <c r="S274" s="127"/>
      <c r="T274" s="129">
        <f>T275</f>
        <v>0</v>
      </c>
      <c r="AR274" s="123" t="s">
        <v>77</v>
      </c>
      <c r="AT274" s="130" t="s">
        <v>68</v>
      </c>
      <c r="AU274" s="130" t="s">
        <v>69</v>
      </c>
      <c r="AY274" s="123" t="s">
        <v>121</v>
      </c>
      <c r="BK274" s="131">
        <f>BK275</f>
        <v>54341</v>
      </c>
    </row>
    <row r="275" spans="1:65" s="2" customFormat="1" ht="16.5" customHeight="1">
      <c r="A275" s="26"/>
      <c r="B275" s="132"/>
      <c r="C275" s="133" t="s">
        <v>69</v>
      </c>
      <c r="D275" s="133" t="s">
        <v>124</v>
      </c>
      <c r="E275" s="134" t="s">
        <v>447</v>
      </c>
      <c r="F275" s="135" t="s">
        <v>448</v>
      </c>
      <c r="G275" s="136" t="s">
        <v>449</v>
      </c>
      <c r="H275" s="137">
        <v>1</v>
      </c>
      <c r="I275" s="138">
        <v>54341</v>
      </c>
      <c r="J275" s="138">
        <f>ROUND(I275*H275,2)</f>
        <v>54341</v>
      </c>
      <c r="K275" s="139"/>
      <c r="L275" s="27"/>
      <c r="M275" s="140" t="s">
        <v>1</v>
      </c>
      <c r="N275" s="141" t="s">
        <v>34</v>
      </c>
      <c r="O275" s="142">
        <v>0</v>
      </c>
      <c r="P275" s="142">
        <f>O275*H275</f>
        <v>0</v>
      </c>
      <c r="Q275" s="142">
        <v>0</v>
      </c>
      <c r="R275" s="142">
        <f>Q275*H275</f>
        <v>0</v>
      </c>
      <c r="S275" s="142">
        <v>0</v>
      </c>
      <c r="T275" s="143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4" t="s">
        <v>128</v>
      </c>
      <c r="AT275" s="144" t="s">
        <v>124</v>
      </c>
      <c r="AU275" s="144" t="s">
        <v>77</v>
      </c>
      <c r="AY275" s="14" t="s">
        <v>121</v>
      </c>
      <c r="BE275" s="145">
        <f>IF(N275="základní",J275,0)</f>
        <v>54341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4" t="s">
        <v>77</v>
      </c>
      <c r="BK275" s="145">
        <f>ROUND(I275*H275,2)</f>
        <v>54341</v>
      </c>
      <c r="BL275" s="14" t="s">
        <v>128</v>
      </c>
      <c r="BM275" s="144" t="s">
        <v>450</v>
      </c>
    </row>
    <row r="276" spans="1:65" s="12" customFormat="1" ht="25.9" customHeight="1">
      <c r="B276" s="122"/>
      <c r="D276" s="123" t="s">
        <v>68</v>
      </c>
      <c r="E276" s="124" t="s">
        <v>451</v>
      </c>
      <c r="F276" s="124" t="s">
        <v>452</v>
      </c>
      <c r="J276" s="125">
        <f>BK276</f>
        <v>108682</v>
      </c>
      <c r="L276" s="122"/>
      <c r="M276" s="126"/>
      <c r="N276" s="127"/>
      <c r="O276" s="127"/>
      <c r="P276" s="128">
        <f>SUM(P277:P278)</f>
        <v>0</v>
      </c>
      <c r="Q276" s="127"/>
      <c r="R276" s="128">
        <f>SUM(R277:R278)</f>
        <v>0</v>
      </c>
      <c r="S276" s="127"/>
      <c r="T276" s="129">
        <f>SUM(T277:T278)</f>
        <v>0</v>
      </c>
      <c r="AR276" s="123" t="s">
        <v>77</v>
      </c>
      <c r="AT276" s="130" t="s">
        <v>68</v>
      </c>
      <c r="AU276" s="130" t="s">
        <v>69</v>
      </c>
      <c r="AY276" s="123" t="s">
        <v>121</v>
      </c>
      <c r="BK276" s="131">
        <f>SUM(BK277:BK278)</f>
        <v>108682</v>
      </c>
    </row>
    <row r="277" spans="1:65" s="2" customFormat="1" ht="16.5" customHeight="1">
      <c r="A277" s="26"/>
      <c r="B277" s="132"/>
      <c r="C277" s="133" t="s">
        <v>69</v>
      </c>
      <c r="D277" s="133" t="s">
        <v>124</v>
      </c>
      <c r="E277" s="134" t="s">
        <v>453</v>
      </c>
      <c r="F277" s="135" t="s">
        <v>454</v>
      </c>
      <c r="G277" s="136" t="s">
        <v>449</v>
      </c>
      <c r="H277" s="137">
        <v>1</v>
      </c>
      <c r="I277" s="138">
        <v>108682</v>
      </c>
      <c r="J277" s="138">
        <f>ROUND(I277*H277,2)</f>
        <v>108682</v>
      </c>
      <c r="K277" s="139"/>
      <c r="L277" s="27"/>
      <c r="M277" s="140" t="s">
        <v>1</v>
      </c>
      <c r="N277" s="141" t="s">
        <v>34</v>
      </c>
      <c r="O277" s="142">
        <v>0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4" t="s">
        <v>128</v>
      </c>
      <c r="AT277" s="144" t="s">
        <v>124</v>
      </c>
      <c r="AU277" s="144" t="s">
        <v>77</v>
      </c>
      <c r="AY277" s="14" t="s">
        <v>121</v>
      </c>
      <c r="BE277" s="145">
        <f>IF(N277="základní",J277,0)</f>
        <v>108682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4" t="s">
        <v>77</v>
      </c>
      <c r="BK277" s="145">
        <f>ROUND(I277*H277,2)</f>
        <v>108682</v>
      </c>
      <c r="BL277" s="14" t="s">
        <v>128</v>
      </c>
      <c r="BM277" s="144" t="s">
        <v>455</v>
      </c>
    </row>
    <row r="278" spans="1:65" s="12" customFormat="1" ht="22.9" customHeight="1">
      <c r="B278" s="122"/>
      <c r="D278" s="123" t="s">
        <v>68</v>
      </c>
      <c r="E278" s="156" t="s">
        <v>456</v>
      </c>
      <c r="F278" s="156" t="s">
        <v>457</v>
      </c>
      <c r="J278" s="157">
        <f>BK278</f>
        <v>0</v>
      </c>
      <c r="L278" s="122"/>
      <c r="M278" s="126"/>
      <c r="N278" s="127"/>
      <c r="O278" s="127"/>
      <c r="P278" s="128">
        <v>0</v>
      </c>
      <c r="Q278" s="127"/>
      <c r="R278" s="128">
        <v>0</v>
      </c>
      <c r="S278" s="127"/>
      <c r="T278" s="129">
        <v>0</v>
      </c>
      <c r="AR278" s="123" t="s">
        <v>77</v>
      </c>
      <c r="AT278" s="130" t="s">
        <v>68</v>
      </c>
      <c r="AU278" s="130" t="s">
        <v>77</v>
      </c>
      <c r="AY278" s="123" t="s">
        <v>121</v>
      </c>
      <c r="BK278" s="131">
        <v>0</v>
      </c>
    </row>
    <row r="279" spans="1:65" s="12" customFormat="1" ht="25.9" customHeight="1">
      <c r="B279" s="122"/>
      <c r="D279" s="123" t="s">
        <v>68</v>
      </c>
      <c r="E279" s="124" t="s">
        <v>129</v>
      </c>
      <c r="F279" s="124" t="s">
        <v>130</v>
      </c>
      <c r="J279" s="125">
        <f>BK279</f>
        <v>360578</v>
      </c>
      <c r="L279" s="122"/>
      <c r="M279" s="126"/>
      <c r="N279" s="127"/>
      <c r="O279" s="127"/>
      <c r="P279" s="128">
        <f>P280</f>
        <v>0</v>
      </c>
      <c r="Q279" s="127"/>
      <c r="R279" s="128">
        <f>R280</f>
        <v>0</v>
      </c>
      <c r="S279" s="127"/>
      <c r="T279" s="129">
        <f>T280</f>
        <v>0</v>
      </c>
      <c r="AR279" s="123" t="s">
        <v>77</v>
      </c>
      <c r="AT279" s="130" t="s">
        <v>68</v>
      </c>
      <c r="AU279" s="130" t="s">
        <v>69</v>
      </c>
      <c r="AY279" s="123" t="s">
        <v>121</v>
      </c>
      <c r="BK279" s="131">
        <f>BK280</f>
        <v>360578</v>
      </c>
    </row>
    <row r="280" spans="1:65" s="2" customFormat="1" ht="21.75" customHeight="1">
      <c r="A280" s="26"/>
      <c r="B280" s="132"/>
      <c r="C280" s="133" t="s">
        <v>69</v>
      </c>
      <c r="D280" s="133" t="s">
        <v>124</v>
      </c>
      <c r="E280" s="134" t="s">
        <v>458</v>
      </c>
      <c r="F280" s="135" t="s">
        <v>132</v>
      </c>
      <c r="G280" s="136" t="s">
        <v>133</v>
      </c>
      <c r="H280" s="137">
        <v>1</v>
      </c>
      <c r="I280" s="138">
        <v>360578</v>
      </c>
      <c r="J280" s="138">
        <f>ROUND(I280*H280,2)</f>
        <v>360578</v>
      </c>
      <c r="K280" s="139"/>
      <c r="L280" s="27"/>
      <c r="M280" s="140" t="s">
        <v>1</v>
      </c>
      <c r="N280" s="141" t="s">
        <v>34</v>
      </c>
      <c r="O280" s="142">
        <v>0</v>
      </c>
      <c r="P280" s="142">
        <f>O280*H280</f>
        <v>0</v>
      </c>
      <c r="Q280" s="142">
        <v>0</v>
      </c>
      <c r="R280" s="142">
        <f>Q280*H280</f>
        <v>0</v>
      </c>
      <c r="S280" s="142">
        <v>0</v>
      </c>
      <c r="T280" s="143">
        <f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4" t="s">
        <v>128</v>
      </c>
      <c r="AT280" s="144" t="s">
        <v>124</v>
      </c>
      <c r="AU280" s="144" t="s">
        <v>77</v>
      </c>
      <c r="AY280" s="14" t="s">
        <v>121</v>
      </c>
      <c r="BE280" s="145">
        <f>IF(N280="základní",J280,0)</f>
        <v>360578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4" t="s">
        <v>77</v>
      </c>
      <c r="BK280" s="145">
        <f>ROUND(I280*H280,2)</f>
        <v>360578</v>
      </c>
      <c r="BL280" s="14" t="s">
        <v>128</v>
      </c>
      <c r="BM280" s="144" t="s">
        <v>459</v>
      </c>
    </row>
    <row r="281" spans="1:65" s="12" customFormat="1" ht="25.9" customHeight="1">
      <c r="B281" s="122"/>
      <c r="D281" s="123" t="s">
        <v>68</v>
      </c>
      <c r="E281" s="124" t="s">
        <v>134</v>
      </c>
      <c r="F281" s="124" t="s">
        <v>135</v>
      </c>
      <c r="J281" s="125">
        <f>BK281</f>
        <v>130780.61</v>
      </c>
      <c r="L281" s="122"/>
      <c r="M281" s="126"/>
      <c r="N281" s="127"/>
      <c r="O281" s="127"/>
      <c r="P281" s="128">
        <f>SUM(P282:P291)</f>
        <v>159.342645</v>
      </c>
      <c r="Q281" s="127"/>
      <c r="R281" s="128">
        <f>SUM(R282:R291)</f>
        <v>0</v>
      </c>
      <c r="S281" s="127"/>
      <c r="T281" s="129">
        <f>SUM(T282:T291)</f>
        <v>0</v>
      </c>
      <c r="AR281" s="123" t="s">
        <v>77</v>
      </c>
      <c r="AT281" s="130" t="s">
        <v>68</v>
      </c>
      <c r="AU281" s="130" t="s">
        <v>69</v>
      </c>
      <c r="AY281" s="123" t="s">
        <v>121</v>
      </c>
      <c r="BK281" s="131">
        <f>SUM(BK282:BK291)</f>
        <v>130780.61</v>
      </c>
    </row>
    <row r="282" spans="1:65" s="2" customFormat="1" ht="16.5" customHeight="1">
      <c r="A282" s="26"/>
      <c r="B282" s="132"/>
      <c r="C282" s="133" t="s">
        <v>69</v>
      </c>
      <c r="D282" s="133" t="s">
        <v>124</v>
      </c>
      <c r="E282" s="134" t="s">
        <v>136</v>
      </c>
      <c r="F282" s="135" t="s">
        <v>137</v>
      </c>
      <c r="G282" s="136" t="s">
        <v>138</v>
      </c>
      <c r="H282" s="137">
        <v>31.190999999999999</v>
      </c>
      <c r="I282" s="138">
        <v>104.44</v>
      </c>
      <c r="J282" s="138">
        <f t="shared" ref="J282:J291" si="60">ROUND(I282*H282,2)</f>
        <v>3257.59</v>
      </c>
      <c r="K282" s="139"/>
      <c r="L282" s="27"/>
      <c r="M282" s="140" t="s">
        <v>1</v>
      </c>
      <c r="N282" s="141" t="s">
        <v>34</v>
      </c>
      <c r="O282" s="142">
        <v>0.13600000000000001</v>
      </c>
      <c r="P282" s="142">
        <f t="shared" ref="P282:P291" si="61">O282*H282</f>
        <v>4.2419760000000002</v>
      </c>
      <c r="Q282" s="142">
        <v>0</v>
      </c>
      <c r="R282" s="142">
        <f t="shared" ref="R282:R291" si="62">Q282*H282</f>
        <v>0</v>
      </c>
      <c r="S282" s="142">
        <v>0</v>
      </c>
      <c r="T282" s="143">
        <f t="shared" ref="T282:T291" si="63">S282*H282</f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4" t="s">
        <v>128</v>
      </c>
      <c r="AT282" s="144" t="s">
        <v>124</v>
      </c>
      <c r="AU282" s="144" t="s">
        <v>77</v>
      </c>
      <c r="AY282" s="14" t="s">
        <v>121</v>
      </c>
      <c r="BE282" s="145">
        <f t="shared" ref="BE282:BE291" si="64">IF(N282="základní",J282,0)</f>
        <v>3257.59</v>
      </c>
      <c r="BF282" s="145">
        <f t="shared" ref="BF282:BF291" si="65">IF(N282="snížená",J282,0)</f>
        <v>0</v>
      </c>
      <c r="BG282" s="145">
        <f t="shared" ref="BG282:BG291" si="66">IF(N282="zákl. přenesená",J282,0)</f>
        <v>0</v>
      </c>
      <c r="BH282" s="145">
        <f t="shared" ref="BH282:BH291" si="67">IF(N282="sníž. přenesená",J282,0)</f>
        <v>0</v>
      </c>
      <c r="BI282" s="145">
        <f t="shared" ref="BI282:BI291" si="68">IF(N282="nulová",J282,0)</f>
        <v>0</v>
      </c>
      <c r="BJ282" s="14" t="s">
        <v>77</v>
      </c>
      <c r="BK282" s="145">
        <f t="shared" ref="BK282:BK291" si="69">ROUND(I282*H282,2)</f>
        <v>3257.59</v>
      </c>
      <c r="BL282" s="14" t="s">
        <v>128</v>
      </c>
      <c r="BM282" s="144" t="s">
        <v>460</v>
      </c>
    </row>
    <row r="283" spans="1:65" s="2" customFormat="1" ht="21.75" customHeight="1">
      <c r="A283" s="26"/>
      <c r="B283" s="132"/>
      <c r="C283" s="133" t="s">
        <v>69</v>
      </c>
      <c r="D283" s="133" t="s">
        <v>124</v>
      </c>
      <c r="E283" s="134" t="s">
        <v>140</v>
      </c>
      <c r="F283" s="135" t="s">
        <v>141</v>
      </c>
      <c r="G283" s="136" t="s">
        <v>138</v>
      </c>
      <c r="H283" s="137">
        <v>31.190999999999999</v>
      </c>
      <c r="I283" s="138">
        <v>1324.12</v>
      </c>
      <c r="J283" s="138">
        <f t="shared" si="60"/>
        <v>41300.629999999997</v>
      </c>
      <c r="K283" s="139"/>
      <c r="L283" s="27"/>
      <c r="M283" s="140" t="s">
        <v>1</v>
      </c>
      <c r="N283" s="141" t="s">
        <v>34</v>
      </c>
      <c r="O283" s="142">
        <v>4.25</v>
      </c>
      <c r="P283" s="142">
        <f t="shared" si="61"/>
        <v>132.56174999999999</v>
      </c>
      <c r="Q283" s="142">
        <v>0</v>
      </c>
      <c r="R283" s="142">
        <f t="shared" si="62"/>
        <v>0</v>
      </c>
      <c r="S283" s="142">
        <v>0</v>
      </c>
      <c r="T283" s="143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4" t="s">
        <v>128</v>
      </c>
      <c r="AT283" s="144" t="s">
        <v>124</v>
      </c>
      <c r="AU283" s="144" t="s">
        <v>77</v>
      </c>
      <c r="AY283" s="14" t="s">
        <v>121</v>
      </c>
      <c r="BE283" s="145">
        <f t="shared" si="64"/>
        <v>41300.629999999997</v>
      </c>
      <c r="BF283" s="145">
        <f t="shared" si="65"/>
        <v>0</v>
      </c>
      <c r="BG283" s="145">
        <f t="shared" si="66"/>
        <v>0</v>
      </c>
      <c r="BH283" s="145">
        <f t="shared" si="67"/>
        <v>0</v>
      </c>
      <c r="BI283" s="145">
        <f t="shared" si="68"/>
        <v>0</v>
      </c>
      <c r="BJ283" s="14" t="s">
        <v>77</v>
      </c>
      <c r="BK283" s="145">
        <f t="shared" si="69"/>
        <v>41300.629999999997</v>
      </c>
      <c r="BL283" s="14" t="s">
        <v>128</v>
      </c>
      <c r="BM283" s="144" t="s">
        <v>461</v>
      </c>
    </row>
    <row r="284" spans="1:65" s="2" customFormat="1" ht="16.5" customHeight="1">
      <c r="A284" s="26"/>
      <c r="B284" s="132"/>
      <c r="C284" s="133" t="s">
        <v>69</v>
      </c>
      <c r="D284" s="133" t="s">
        <v>124</v>
      </c>
      <c r="E284" s="134" t="s">
        <v>143</v>
      </c>
      <c r="F284" s="135" t="s">
        <v>144</v>
      </c>
      <c r="G284" s="136" t="s">
        <v>145</v>
      </c>
      <c r="H284" s="137">
        <v>12</v>
      </c>
      <c r="I284" s="138">
        <v>463.88</v>
      </c>
      <c r="J284" s="138">
        <f t="shared" si="60"/>
        <v>5566.56</v>
      </c>
      <c r="K284" s="139"/>
      <c r="L284" s="27"/>
      <c r="M284" s="140" t="s">
        <v>1</v>
      </c>
      <c r="N284" s="141" t="s">
        <v>34</v>
      </c>
      <c r="O284" s="142">
        <v>1.335</v>
      </c>
      <c r="P284" s="142">
        <f t="shared" si="61"/>
        <v>16.02</v>
      </c>
      <c r="Q284" s="142">
        <v>0</v>
      </c>
      <c r="R284" s="142">
        <f t="shared" si="62"/>
        <v>0</v>
      </c>
      <c r="S284" s="142">
        <v>0</v>
      </c>
      <c r="T284" s="143">
        <f t="shared" si="6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44" t="s">
        <v>128</v>
      </c>
      <c r="AT284" s="144" t="s">
        <v>124</v>
      </c>
      <c r="AU284" s="144" t="s">
        <v>77</v>
      </c>
      <c r="AY284" s="14" t="s">
        <v>121</v>
      </c>
      <c r="BE284" s="145">
        <f t="shared" si="64"/>
        <v>5566.56</v>
      </c>
      <c r="BF284" s="145">
        <f t="shared" si="65"/>
        <v>0</v>
      </c>
      <c r="BG284" s="145">
        <f t="shared" si="66"/>
        <v>0</v>
      </c>
      <c r="BH284" s="145">
        <f t="shared" si="67"/>
        <v>0</v>
      </c>
      <c r="BI284" s="145">
        <f t="shared" si="68"/>
        <v>0</v>
      </c>
      <c r="BJ284" s="14" t="s">
        <v>77</v>
      </c>
      <c r="BK284" s="145">
        <f t="shared" si="69"/>
        <v>5566.56</v>
      </c>
      <c r="BL284" s="14" t="s">
        <v>128</v>
      </c>
      <c r="BM284" s="144" t="s">
        <v>462</v>
      </c>
    </row>
    <row r="285" spans="1:65" s="2" customFormat="1" ht="21.75" customHeight="1">
      <c r="A285" s="26"/>
      <c r="B285" s="132"/>
      <c r="C285" s="133" t="s">
        <v>69</v>
      </c>
      <c r="D285" s="133" t="s">
        <v>124</v>
      </c>
      <c r="E285" s="134" t="s">
        <v>147</v>
      </c>
      <c r="F285" s="135" t="s">
        <v>148</v>
      </c>
      <c r="G285" s="136" t="s">
        <v>145</v>
      </c>
      <c r="H285" s="137">
        <v>180</v>
      </c>
      <c r="I285" s="138">
        <v>49.52</v>
      </c>
      <c r="J285" s="138">
        <f t="shared" si="60"/>
        <v>8913.6</v>
      </c>
      <c r="K285" s="139"/>
      <c r="L285" s="27"/>
      <c r="M285" s="140" t="s">
        <v>1</v>
      </c>
      <c r="N285" s="141" t="s">
        <v>34</v>
      </c>
      <c r="O285" s="142">
        <v>0</v>
      </c>
      <c r="P285" s="142">
        <f t="shared" si="61"/>
        <v>0</v>
      </c>
      <c r="Q285" s="142">
        <v>0</v>
      </c>
      <c r="R285" s="142">
        <f t="shared" si="62"/>
        <v>0</v>
      </c>
      <c r="S285" s="142">
        <v>0</v>
      </c>
      <c r="T285" s="143">
        <f t="shared" si="6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4" t="s">
        <v>128</v>
      </c>
      <c r="AT285" s="144" t="s">
        <v>124</v>
      </c>
      <c r="AU285" s="144" t="s">
        <v>77</v>
      </c>
      <c r="AY285" s="14" t="s">
        <v>121</v>
      </c>
      <c r="BE285" s="145">
        <f t="shared" si="64"/>
        <v>8913.6</v>
      </c>
      <c r="BF285" s="145">
        <f t="shared" si="65"/>
        <v>0</v>
      </c>
      <c r="BG285" s="145">
        <f t="shared" si="66"/>
        <v>0</v>
      </c>
      <c r="BH285" s="145">
        <f t="shared" si="67"/>
        <v>0</v>
      </c>
      <c r="BI285" s="145">
        <f t="shared" si="68"/>
        <v>0</v>
      </c>
      <c r="BJ285" s="14" t="s">
        <v>77</v>
      </c>
      <c r="BK285" s="145">
        <f t="shared" si="69"/>
        <v>8913.6</v>
      </c>
      <c r="BL285" s="14" t="s">
        <v>128</v>
      </c>
      <c r="BM285" s="144" t="s">
        <v>463</v>
      </c>
    </row>
    <row r="286" spans="1:65" s="2" customFormat="1" ht="21.75" customHeight="1">
      <c r="A286" s="26"/>
      <c r="B286" s="132"/>
      <c r="C286" s="133" t="s">
        <v>69</v>
      </c>
      <c r="D286" s="133" t="s">
        <v>124</v>
      </c>
      <c r="E286" s="134" t="s">
        <v>150</v>
      </c>
      <c r="F286" s="135" t="s">
        <v>151</v>
      </c>
      <c r="G286" s="136" t="s">
        <v>138</v>
      </c>
      <c r="H286" s="137">
        <v>31.190999999999999</v>
      </c>
      <c r="I286" s="138">
        <v>234.38</v>
      </c>
      <c r="J286" s="138">
        <f t="shared" si="60"/>
        <v>7310.55</v>
      </c>
      <c r="K286" s="139"/>
      <c r="L286" s="27"/>
      <c r="M286" s="140" t="s">
        <v>1</v>
      </c>
      <c r="N286" s="141" t="s">
        <v>34</v>
      </c>
      <c r="O286" s="142">
        <v>0.125</v>
      </c>
      <c r="P286" s="142">
        <f t="shared" si="61"/>
        <v>3.8988749999999999</v>
      </c>
      <c r="Q286" s="142">
        <v>0</v>
      </c>
      <c r="R286" s="142">
        <f t="shared" si="62"/>
        <v>0</v>
      </c>
      <c r="S286" s="142">
        <v>0</v>
      </c>
      <c r="T286" s="143">
        <f t="shared" si="6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4" t="s">
        <v>128</v>
      </c>
      <c r="AT286" s="144" t="s">
        <v>124</v>
      </c>
      <c r="AU286" s="144" t="s">
        <v>77</v>
      </c>
      <c r="AY286" s="14" t="s">
        <v>121</v>
      </c>
      <c r="BE286" s="145">
        <f t="shared" si="64"/>
        <v>7310.55</v>
      </c>
      <c r="BF286" s="145">
        <f t="shared" si="65"/>
        <v>0</v>
      </c>
      <c r="BG286" s="145">
        <f t="shared" si="66"/>
        <v>0</v>
      </c>
      <c r="BH286" s="145">
        <f t="shared" si="67"/>
        <v>0</v>
      </c>
      <c r="BI286" s="145">
        <f t="shared" si="68"/>
        <v>0</v>
      </c>
      <c r="BJ286" s="14" t="s">
        <v>77</v>
      </c>
      <c r="BK286" s="145">
        <f t="shared" si="69"/>
        <v>7310.55</v>
      </c>
      <c r="BL286" s="14" t="s">
        <v>128</v>
      </c>
      <c r="BM286" s="144" t="s">
        <v>464</v>
      </c>
    </row>
    <row r="287" spans="1:65" s="2" customFormat="1" ht="21.75" customHeight="1">
      <c r="A287" s="26"/>
      <c r="B287" s="132"/>
      <c r="C287" s="133" t="s">
        <v>69</v>
      </c>
      <c r="D287" s="133" t="s">
        <v>124</v>
      </c>
      <c r="E287" s="134" t="s">
        <v>153</v>
      </c>
      <c r="F287" s="135" t="s">
        <v>154</v>
      </c>
      <c r="G287" s="136" t="s">
        <v>138</v>
      </c>
      <c r="H287" s="137">
        <v>436.67399999999998</v>
      </c>
      <c r="I287" s="138">
        <v>10.25</v>
      </c>
      <c r="J287" s="138">
        <f t="shared" si="60"/>
        <v>4475.91</v>
      </c>
      <c r="K287" s="139"/>
      <c r="L287" s="27"/>
      <c r="M287" s="140" t="s">
        <v>1</v>
      </c>
      <c r="N287" s="141" t="s">
        <v>34</v>
      </c>
      <c r="O287" s="142">
        <v>6.0000000000000001E-3</v>
      </c>
      <c r="P287" s="142">
        <f t="shared" si="61"/>
        <v>2.620044</v>
      </c>
      <c r="Q287" s="142">
        <v>0</v>
      </c>
      <c r="R287" s="142">
        <f t="shared" si="62"/>
        <v>0</v>
      </c>
      <c r="S287" s="142">
        <v>0</v>
      </c>
      <c r="T287" s="143">
        <f t="shared" si="6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44" t="s">
        <v>128</v>
      </c>
      <c r="AT287" s="144" t="s">
        <v>124</v>
      </c>
      <c r="AU287" s="144" t="s">
        <v>77</v>
      </c>
      <c r="AY287" s="14" t="s">
        <v>121</v>
      </c>
      <c r="BE287" s="145">
        <f t="shared" si="64"/>
        <v>4475.91</v>
      </c>
      <c r="BF287" s="145">
        <f t="shared" si="65"/>
        <v>0</v>
      </c>
      <c r="BG287" s="145">
        <f t="shared" si="66"/>
        <v>0</v>
      </c>
      <c r="BH287" s="145">
        <f t="shared" si="67"/>
        <v>0</v>
      </c>
      <c r="BI287" s="145">
        <f t="shared" si="68"/>
        <v>0</v>
      </c>
      <c r="BJ287" s="14" t="s">
        <v>77</v>
      </c>
      <c r="BK287" s="145">
        <f t="shared" si="69"/>
        <v>4475.91</v>
      </c>
      <c r="BL287" s="14" t="s">
        <v>128</v>
      </c>
      <c r="BM287" s="144" t="s">
        <v>465</v>
      </c>
    </row>
    <row r="288" spans="1:65" s="2" customFormat="1" ht="21.75" customHeight="1">
      <c r="A288" s="26"/>
      <c r="B288" s="132"/>
      <c r="C288" s="133" t="s">
        <v>69</v>
      </c>
      <c r="D288" s="133" t="s">
        <v>124</v>
      </c>
      <c r="E288" s="134" t="s">
        <v>159</v>
      </c>
      <c r="F288" s="135" t="s">
        <v>160</v>
      </c>
      <c r="G288" s="136" t="s">
        <v>138</v>
      </c>
      <c r="H288" s="137">
        <v>11.968</v>
      </c>
      <c r="I288" s="138">
        <v>1580</v>
      </c>
      <c r="J288" s="138">
        <f t="shared" si="60"/>
        <v>18909.439999999999</v>
      </c>
      <c r="K288" s="139"/>
      <c r="L288" s="27"/>
      <c r="M288" s="140" t="s">
        <v>1</v>
      </c>
      <c r="N288" s="141" t="s">
        <v>34</v>
      </c>
      <c r="O288" s="142">
        <v>0</v>
      </c>
      <c r="P288" s="142">
        <f t="shared" si="61"/>
        <v>0</v>
      </c>
      <c r="Q288" s="142">
        <v>0</v>
      </c>
      <c r="R288" s="142">
        <f t="shared" si="62"/>
        <v>0</v>
      </c>
      <c r="S288" s="142">
        <v>0</v>
      </c>
      <c r="T288" s="143">
        <f t="shared" si="6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4" t="s">
        <v>128</v>
      </c>
      <c r="AT288" s="144" t="s">
        <v>124</v>
      </c>
      <c r="AU288" s="144" t="s">
        <v>77</v>
      </c>
      <c r="AY288" s="14" t="s">
        <v>121</v>
      </c>
      <c r="BE288" s="145">
        <f t="shared" si="64"/>
        <v>18909.439999999999</v>
      </c>
      <c r="BF288" s="145">
        <f t="shared" si="65"/>
        <v>0</v>
      </c>
      <c r="BG288" s="145">
        <f t="shared" si="66"/>
        <v>0</v>
      </c>
      <c r="BH288" s="145">
        <f t="shared" si="67"/>
        <v>0</v>
      </c>
      <c r="BI288" s="145">
        <f t="shared" si="68"/>
        <v>0</v>
      </c>
      <c r="BJ288" s="14" t="s">
        <v>77</v>
      </c>
      <c r="BK288" s="145">
        <f t="shared" si="69"/>
        <v>18909.439999999999</v>
      </c>
      <c r="BL288" s="14" t="s">
        <v>128</v>
      </c>
      <c r="BM288" s="144" t="s">
        <v>466</v>
      </c>
    </row>
    <row r="289" spans="1:65" s="2" customFormat="1" ht="21.75" customHeight="1">
      <c r="A289" s="26"/>
      <c r="B289" s="132"/>
      <c r="C289" s="133" t="s">
        <v>69</v>
      </c>
      <c r="D289" s="133" t="s">
        <v>124</v>
      </c>
      <c r="E289" s="134" t="s">
        <v>162</v>
      </c>
      <c r="F289" s="135" t="s">
        <v>163</v>
      </c>
      <c r="G289" s="136" t="s">
        <v>138</v>
      </c>
      <c r="H289" s="137">
        <v>6.2990000000000004</v>
      </c>
      <c r="I289" s="138">
        <v>1370</v>
      </c>
      <c r="J289" s="138">
        <f t="shared" si="60"/>
        <v>8629.6299999999992</v>
      </c>
      <c r="K289" s="139"/>
      <c r="L289" s="27"/>
      <c r="M289" s="140" t="s">
        <v>1</v>
      </c>
      <c r="N289" s="141" t="s">
        <v>34</v>
      </c>
      <c r="O289" s="142">
        <v>0</v>
      </c>
      <c r="P289" s="142">
        <f t="shared" si="61"/>
        <v>0</v>
      </c>
      <c r="Q289" s="142">
        <v>0</v>
      </c>
      <c r="R289" s="142">
        <f t="shared" si="62"/>
        <v>0</v>
      </c>
      <c r="S289" s="142">
        <v>0</v>
      </c>
      <c r="T289" s="143">
        <f t="shared" si="6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44" t="s">
        <v>128</v>
      </c>
      <c r="AT289" s="144" t="s">
        <v>124</v>
      </c>
      <c r="AU289" s="144" t="s">
        <v>77</v>
      </c>
      <c r="AY289" s="14" t="s">
        <v>121</v>
      </c>
      <c r="BE289" s="145">
        <f t="shared" si="64"/>
        <v>8629.6299999999992</v>
      </c>
      <c r="BF289" s="145">
        <f t="shared" si="65"/>
        <v>0</v>
      </c>
      <c r="BG289" s="145">
        <f t="shared" si="66"/>
        <v>0</v>
      </c>
      <c r="BH289" s="145">
        <f t="shared" si="67"/>
        <v>0</v>
      </c>
      <c r="BI289" s="145">
        <f t="shared" si="68"/>
        <v>0</v>
      </c>
      <c r="BJ289" s="14" t="s">
        <v>77</v>
      </c>
      <c r="BK289" s="145">
        <f t="shared" si="69"/>
        <v>8629.6299999999992</v>
      </c>
      <c r="BL289" s="14" t="s">
        <v>128</v>
      </c>
      <c r="BM289" s="144" t="s">
        <v>467</v>
      </c>
    </row>
    <row r="290" spans="1:65" s="2" customFormat="1" ht="21.75" customHeight="1">
      <c r="A290" s="26"/>
      <c r="B290" s="132"/>
      <c r="C290" s="133" t="s">
        <v>69</v>
      </c>
      <c r="D290" s="133" t="s">
        <v>124</v>
      </c>
      <c r="E290" s="134" t="s">
        <v>165</v>
      </c>
      <c r="F290" s="135" t="s">
        <v>166</v>
      </c>
      <c r="G290" s="136" t="s">
        <v>138</v>
      </c>
      <c r="H290" s="137">
        <v>1.153</v>
      </c>
      <c r="I290" s="138">
        <v>1980</v>
      </c>
      <c r="J290" s="138">
        <f t="shared" si="60"/>
        <v>2282.94</v>
      </c>
      <c r="K290" s="139"/>
      <c r="L290" s="27"/>
      <c r="M290" s="140" t="s">
        <v>1</v>
      </c>
      <c r="N290" s="141" t="s">
        <v>34</v>
      </c>
      <c r="O290" s="142">
        <v>0</v>
      </c>
      <c r="P290" s="142">
        <f t="shared" si="61"/>
        <v>0</v>
      </c>
      <c r="Q290" s="142">
        <v>0</v>
      </c>
      <c r="R290" s="142">
        <f t="shared" si="62"/>
        <v>0</v>
      </c>
      <c r="S290" s="142">
        <v>0</v>
      </c>
      <c r="T290" s="143">
        <f t="shared" si="6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4" t="s">
        <v>128</v>
      </c>
      <c r="AT290" s="144" t="s">
        <v>124</v>
      </c>
      <c r="AU290" s="144" t="s">
        <v>77</v>
      </c>
      <c r="AY290" s="14" t="s">
        <v>121</v>
      </c>
      <c r="BE290" s="145">
        <f t="shared" si="64"/>
        <v>2282.94</v>
      </c>
      <c r="BF290" s="145">
        <f t="shared" si="65"/>
        <v>0</v>
      </c>
      <c r="BG290" s="145">
        <f t="shared" si="66"/>
        <v>0</v>
      </c>
      <c r="BH290" s="145">
        <f t="shared" si="67"/>
        <v>0</v>
      </c>
      <c r="BI290" s="145">
        <f t="shared" si="68"/>
        <v>0</v>
      </c>
      <c r="BJ290" s="14" t="s">
        <v>77</v>
      </c>
      <c r="BK290" s="145">
        <f t="shared" si="69"/>
        <v>2282.94</v>
      </c>
      <c r="BL290" s="14" t="s">
        <v>128</v>
      </c>
      <c r="BM290" s="144" t="s">
        <v>468</v>
      </c>
    </row>
    <row r="291" spans="1:65" s="2" customFormat="1" ht="21.75" customHeight="1">
      <c r="A291" s="26"/>
      <c r="B291" s="132"/>
      <c r="C291" s="133" t="s">
        <v>69</v>
      </c>
      <c r="D291" s="133" t="s">
        <v>124</v>
      </c>
      <c r="E291" s="134" t="s">
        <v>168</v>
      </c>
      <c r="F291" s="135" t="s">
        <v>169</v>
      </c>
      <c r="G291" s="136" t="s">
        <v>138</v>
      </c>
      <c r="H291" s="137">
        <v>11.771000000000001</v>
      </c>
      <c r="I291" s="138">
        <v>2560</v>
      </c>
      <c r="J291" s="138">
        <f t="shared" si="60"/>
        <v>30133.759999999998</v>
      </c>
      <c r="K291" s="139"/>
      <c r="L291" s="27"/>
      <c r="M291" s="140" t="s">
        <v>1</v>
      </c>
      <c r="N291" s="141" t="s">
        <v>34</v>
      </c>
      <c r="O291" s="142">
        <v>0</v>
      </c>
      <c r="P291" s="142">
        <f t="shared" si="61"/>
        <v>0</v>
      </c>
      <c r="Q291" s="142">
        <v>0</v>
      </c>
      <c r="R291" s="142">
        <f t="shared" si="62"/>
        <v>0</v>
      </c>
      <c r="S291" s="142">
        <v>0</v>
      </c>
      <c r="T291" s="143">
        <f t="shared" si="6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44" t="s">
        <v>128</v>
      </c>
      <c r="AT291" s="144" t="s">
        <v>124</v>
      </c>
      <c r="AU291" s="144" t="s">
        <v>77</v>
      </c>
      <c r="AY291" s="14" t="s">
        <v>121</v>
      </c>
      <c r="BE291" s="145">
        <f t="shared" si="64"/>
        <v>30133.759999999998</v>
      </c>
      <c r="BF291" s="145">
        <f t="shared" si="65"/>
        <v>0</v>
      </c>
      <c r="BG291" s="145">
        <f t="shared" si="66"/>
        <v>0</v>
      </c>
      <c r="BH291" s="145">
        <f t="shared" si="67"/>
        <v>0</v>
      </c>
      <c r="BI291" s="145">
        <f t="shared" si="68"/>
        <v>0</v>
      </c>
      <c r="BJ291" s="14" t="s">
        <v>77</v>
      </c>
      <c r="BK291" s="145">
        <f t="shared" si="69"/>
        <v>30133.759999999998</v>
      </c>
      <c r="BL291" s="14" t="s">
        <v>128</v>
      </c>
      <c r="BM291" s="144" t="s">
        <v>469</v>
      </c>
    </row>
    <row r="292" spans="1:65" s="12" customFormat="1" ht="25.9" customHeight="1">
      <c r="B292" s="122"/>
      <c r="D292" s="123" t="s">
        <v>68</v>
      </c>
      <c r="E292" s="124" t="s">
        <v>171</v>
      </c>
      <c r="F292" s="124" t="s">
        <v>172</v>
      </c>
      <c r="J292" s="125">
        <f>BK292</f>
        <v>554810.60000000009</v>
      </c>
      <c r="L292" s="122"/>
      <c r="M292" s="126"/>
      <c r="N292" s="127"/>
      <c r="O292" s="127"/>
      <c r="P292" s="128">
        <f>SUM(P293:P307)</f>
        <v>536.99479200000007</v>
      </c>
      <c r="Q292" s="127"/>
      <c r="R292" s="128">
        <f>SUM(R293:R307)</f>
        <v>4.2101153999999995E-2</v>
      </c>
      <c r="S292" s="127"/>
      <c r="T292" s="129">
        <f>SUM(T293:T307)</f>
        <v>0</v>
      </c>
      <c r="AR292" s="123" t="s">
        <v>77</v>
      </c>
      <c r="AT292" s="130" t="s">
        <v>68</v>
      </c>
      <c r="AU292" s="130" t="s">
        <v>69</v>
      </c>
      <c r="AY292" s="123" t="s">
        <v>121</v>
      </c>
      <c r="BK292" s="131">
        <f>SUM(BK293:BK307)</f>
        <v>554810.60000000009</v>
      </c>
    </row>
    <row r="293" spans="1:65" s="2" customFormat="1" ht="21.75" customHeight="1">
      <c r="A293" s="26"/>
      <c r="B293" s="132"/>
      <c r="C293" s="146" t="s">
        <v>69</v>
      </c>
      <c r="D293" s="146" t="s">
        <v>173</v>
      </c>
      <c r="E293" s="147" t="s">
        <v>174</v>
      </c>
      <c r="F293" s="148" t="s">
        <v>175</v>
      </c>
      <c r="G293" s="149" t="s">
        <v>176</v>
      </c>
      <c r="H293" s="150">
        <v>706.16600000000005</v>
      </c>
      <c r="I293" s="151">
        <v>59</v>
      </c>
      <c r="J293" s="151">
        <f t="shared" ref="J293:J307" si="70">ROUND(I293*H293,2)</f>
        <v>41663.79</v>
      </c>
      <c r="K293" s="152"/>
      <c r="L293" s="153"/>
      <c r="M293" s="154" t="s">
        <v>1</v>
      </c>
      <c r="N293" s="155" t="s">
        <v>34</v>
      </c>
      <c r="O293" s="142">
        <v>0</v>
      </c>
      <c r="P293" s="142">
        <f t="shared" ref="P293:P307" si="71">O293*H293</f>
        <v>0</v>
      </c>
      <c r="Q293" s="142">
        <v>0</v>
      </c>
      <c r="R293" s="142">
        <f t="shared" ref="R293:R307" si="72">Q293*H293</f>
        <v>0</v>
      </c>
      <c r="S293" s="142">
        <v>0</v>
      </c>
      <c r="T293" s="143">
        <f t="shared" ref="T293:T307" si="73"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4" t="s">
        <v>142</v>
      </c>
      <c r="AT293" s="144" t="s">
        <v>173</v>
      </c>
      <c r="AU293" s="144" t="s">
        <v>77</v>
      </c>
      <c r="AY293" s="14" t="s">
        <v>121</v>
      </c>
      <c r="BE293" s="145">
        <f t="shared" ref="BE293:BE307" si="74">IF(N293="základní",J293,0)</f>
        <v>41663.79</v>
      </c>
      <c r="BF293" s="145">
        <f t="shared" ref="BF293:BF307" si="75">IF(N293="snížená",J293,0)</f>
        <v>0</v>
      </c>
      <c r="BG293" s="145">
        <f t="shared" ref="BG293:BG307" si="76">IF(N293="zákl. přenesená",J293,0)</f>
        <v>0</v>
      </c>
      <c r="BH293" s="145">
        <f t="shared" ref="BH293:BH307" si="77">IF(N293="sníž. přenesená",J293,0)</f>
        <v>0</v>
      </c>
      <c r="BI293" s="145">
        <f t="shared" ref="BI293:BI307" si="78">IF(N293="nulová",J293,0)</f>
        <v>0</v>
      </c>
      <c r="BJ293" s="14" t="s">
        <v>77</v>
      </c>
      <c r="BK293" s="145">
        <f t="shared" ref="BK293:BK307" si="79">ROUND(I293*H293,2)</f>
        <v>41663.79</v>
      </c>
      <c r="BL293" s="14" t="s">
        <v>128</v>
      </c>
      <c r="BM293" s="144" t="s">
        <v>470</v>
      </c>
    </row>
    <row r="294" spans="1:65" s="2" customFormat="1" ht="21.75" customHeight="1">
      <c r="A294" s="26"/>
      <c r="B294" s="132"/>
      <c r="C294" s="146" t="s">
        <v>69</v>
      </c>
      <c r="D294" s="146" t="s">
        <v>173</v>
      </c>
      <c r="E294" s="147" t="s">
        <v>178</v>
      </c>
      <c r="F294" s="148" t="s">
        <v>179</v>
      </c>
      <c r="G294" s="149" t="s">
        <v>176</v>
      </c>
      <c r="H294" s="150">
        <v>644.76</v>
      </c>
      <c r="I294" s="151">
        <v>301</v>
      </c>
      <c r="J294" s="151">
        <f t="shared" si="70"/>
        <v>194072.76</v>
      </c>
      <c r="K294" s="152"/>
      <c r="L294" s="153"/>
      <c r="M294" s="154" t="s">
        <v>1</v>
      </c>
      <c r="N294" s="155" t="s">
        <v>34</v>
      </c>
      <c r="O294" s="142">
        <v>0</v>
      </c>
      <c r="P294" s="142">
        <f t="shared" si="71"/>
        <v>0</v>
      </c>
      <c r="Q294" s="142">
        <v>0</v>
      </c>
      <c r="R294" s="142">
        <f t="shared" si="72"/>
        <v>0</v>
      </c>
      <c r="S294" s="142">
        <v>0</v>
      </c>
      <c r="T294" s="143">
        <f t="shared" si="7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4" t="s">
        <v>142</v>
      </c>
      <c r="AT294" s="144" t="s">
        <v>173</v>
      </c>
      <c r="AU294" s="144" t="s">
        <v>77</v>
      </c>
      <c r="AY294" s="14" t="s">
        <v>121</v>
      </c>
      <c r="BE294" s="145">
        <f t="shared" si="74"/>
        <v>194072.76</v>
      </c>
      <c r="BF294" s="145">
        <f t="shared" si="75"/>
        <v>0</v>
      </c>
      <c r="BG294" s="145">
        <f t="shared" si="76"/>
        <v>0</v>
      </c>
      <c r="BH294" s="145">
        <f t="shared" si="77"/>
        <v>0</v>
      </c>
      <c r="BI294" s="145">
        <f t="shared" si="78"/>
        <v>0</v>
      </c>
      <c r="BJ294" s="14" t="s">
        <v>77</v>
      </c>
      <c r="BK294" s="145">
        <f t="shared" si="79"/>
        <v>194072.76</v>
      </c>
      <c r="BL294" s="14" t="s">
        <v>128</v>
      </c>
      <c r="BM294" s="144" t="s">
        <v>471</v>
      </c>
    </row>
    <row r="295" spans="1:65" s="2" customFormat="1" ht="21.75" customHeight="1">
      <c r="A295" s="26"/>
      <c r="B295" s="132"/>
      <c r="C295" s="146" t="s">
        <v>69</v>
      </c>
      <c r="D295" s="146" t="s">
        <v>173</v>
      </c>
      <c r="E295" s="147" t="s">
        <v>181</v>
      </c>
      <c r="F295" s="148" t="s">
        <v>182</v>
      </c>
      <c r="G295" s="149" t="s">
        <v>176</v>
      </c>
      <c r="H295" s="150">
        <v>51.603000000000002</v>
      </c>
      <c r="I295" s="151">
        <v>244</v>
      </c>
      <c r="J295" s="151">
        <f t="shared" si="70"/>
        <v>12591.13</v>
      </c>
      <c r="K295" s="152"/>
      <c r="L295" s="153"/>
      <c r="M295" s="154" t="s">
        <v>1</v>
      </c>
      <c r="N295" s="155" t="s">
        <v>34</v>
      </c>
      <c r="O295" s="142">
        <v>0</v>
      </c>
      <c r="P295" s="142">
        <f t="shared" si="71"/>
        <v>0</v>
      </c>
      <c r="Q295" s="142">
        <v>0</v>
      </c>
      <c r="R295" s="142">
        <f t="shared" si="72"/>
        <v>0</v>
      </c>
      <c r="S295" s="142">
        <v>0</v>
      </c>
      <c r="T295" s="143">
        <f t="shared" si="7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44" t="s">
        <v>142</v>
      </c>
      <c r="AT295" s="144" t="s">
        <v>173</v>
      </c>
      <c r="AU295" s="144" t="s">
        <v>77</v>
      </c>
      <c r="AY295" s="14" t="s">
        <v>121</v>
      </c>
      <c r="BE295" s="145">
        <f t="shared" si="74"/>
        <v>12591.13</v>
      </c>
      <c r="BF295" s="145">
        <f t="shared" si="75"/>
        <v>0</v>
      </c>
      <c r="BG295" s="145">
        <f t="shared" si="76"/>
        <v>0</v>
      </c>
      <c r="BH295" s="145">
        <f t="shared" si="77"/>
        <v>0</v>
      </c>
      <c r="BI295" s="145">
        <f t="shared" si="78"/>
        <v>0</v>
      </c>
      <c r="BJ295" s="14" t="s">
        <v>77</v>
      </c>
      <c r="BK295" s="145">
        <f t="shared" si="79"/>
        <v>12591.13</v>
      </c>
      <c r="BL295" s="14" t="s">
        <v>128</v>
      </c>
      <c r="BM295" s="144" t="s">
        <v>472</v>
      </c>
    </row>
    <row r="296" spans="1:65" s="2" customFormat="1" ht="16.5" customHeight="1">
      <c r="A296" s="26"/>
      <c r="B296" s="132"/>
      <c r="C296" s="146" t="s">
        <v>69</v>
      </c>
      <c r="D296" s="146" t="s">
        <v>173</v>
      </c>
      <c r="E296" s="147" t="s">
        <v>184</v>
      </c>
      <c r="F296" s="148" t="s">
        <v>185</v>
      </c>
      <c r="G296" s="149" t="s">
        <v>176</v>
      </c>
      <c r="H296" s="150">
        <v>51.603000000000002</v>
      </c>
      <c r="I296" s="151">
        <v>143</v>
      </c>
      <c r="J296" s="151">
        <f t="shared" si="70"/>
        <v>7379.23</v>
      </c>
      <c r="K296" s="152"/>
      <c r="L296" s="153"/>
      <c r="M296" s="154" t="s">
        <v>1</v>
      </c>
      <c r="N296" s="155" t="s">
        <v>34</v>
      </c>
      <c r="O296" s="142">
        <v>0</v>
      </c>
      <c r="P296" s="142">
        <f t="shared" si="71"/>
        <v>0</v>
      </c>
      <c r="Q296" s="142">
        <v>0</v>
      </c>
      <c r="R296" s="142">
        <f t="shared" si="72"/>
        <v>0</v>
      </c>
      <c r="S296" s="142">
        <v>0</v>
      </c>
      <c r="T296" s="143">
        <f t="shared" si="7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4" t="s">
        <v>142</v>
      </c>
      <c r="AT296" s="144" t="s">
        <v>173</v>
      </c>
      <c r="AU296" s="144" t="s">
        <v>77</v>
      </c>
      <c r="AY296" s="14" t="s">
        <v>121</v>
      </c>
      <c r="BE296" s="145">
        <f t="shared" si="74"/>
        <v>7379.23</v>
      </c>
      <c r="BF296" s="145">
        <f t="shared" si="75"/>
        <v>0</v>
      </c>
      <c r="BG296" s="145">
        <f t="shared" si="76"/>
        <v>0</v>
      </c>
      <c r="BH296" s="145">
        <f t="shared" si="77"/>
        <v>0</v>
      </c>
      <c r="BI296" s="145">
        <f t="shared" si="78"/>
        <v>0</v>
      </c>
      <c r="BJ296" s="14" t="s">
        <v>77</v>
      </c>
      <c r="BK296" s="145">
        <f t="shared" si="79"/>
        <v>7379.23</v>
      </c>
      <c r="BL296" s="14" t="s">
        <v>128</v>
      </c>
      <c r="BM296" s="144" t="s">
        <v>473</v>
      </c>
    </row>
    <row r="297" spans="1:65" s="2" customFormat="1" ht="16.5" customHeight="1">
      <c r="A297" s="26"/>
      <c r="B297" s="132"/>
      <c r="C297" s="133" t="s">
        <v>69</v>
      </c>
      <c r="D297" s="133" t="s">
        <v>124</v>
      </c>
      <c r="E297" s="134" t="s">
        <v>187</v>
      </c>
      <c r="F297" s="135" t="s">
        <v>188</v>
      </c>
      <c r="G297" s="136" t="s">
        <v>176</v>
      </c>
      <c r="H297" s="137">
        <v>483.89100000000002</v>
      </c>
      <c r="I297" s="138">
        <v>16.97</v>
      </c>
      <c r="J297" s="138">
        <f t="shared" si="70"/>
        <v>8211.6299999999992</v>
      </c>
      <c r="K297" s="139"/>
      <c r="L297" s="27"/>
      <c r="M297" s="140" t="s">
        <v>1</v>
      </c>
      <c r="N297" s="141" t="s">
        <v>34</v>
      </c>
      <c r="O297" s="142">
        <v>4.7E-2</v>
      </c>
      <c r="P297" s="142">
        <f t="shared" si="71"/>
        <v>22.742877</v>
      </c>
      <c r="Q297" s="142">
        <v>0</v>
      </c>
      <c r="R297" s="142">
        <f t="shared" si="72"/>
        <v>0</v>
      </c>
      <c r="S297" s="142">
        <v>0</v>
      </c>
      <c r="T297" s="143">
        <f t="shared" si="7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4" t="s">
        <v>128</v>
      </c>
      <c r="AT297" s="144" t="s">
        <v>124</v>
      </c>
      <c r="AU297" s="144" t="s">
        <v>77</v>
      </c>
      <c r="AY297" s="14" t="s">
        <v>121</v>
      </c>
      <c r="BE297" s="145">
        <f t="shared" si="74"/>
        <v>8211.6299999999992</v>
      </c>
      <c r="BF297" s="145">
        <f t="shared" si="75"/>
        <v>0</v>
      </c>
      <c r="BG297" s="145">
        <f t="shared" si="76"/>
        <v>0</v>
      </c>
      <c r="BH297" s="145">
        <f t="shared" si="77"/>
        <v>0</v>
      </c>
      <c r="BI297" s="145">
        <f t="shared" si="78"/>
        <v>0</v>
      </c>
      <c r="BJ297" s="14" t="s">
        <v>77</v>
      </c>
      <c r="BK297" s="145">
        <f t="shared" si="79"/>
        <v>8211.6299999999992</v>
      </c>
      <c r="BL297" s="14" t="s">
        <v>128</v>
      </c>
      <c r="BM297" s="144" t="s">
        <v>474</v>
      </c>
    </row>
    <row r="298" spans="1:65" s="2" customFormat="1" ht="16.5" customHeight="1">
      <c r="A298" s="26"/>
      <c r="B298" s="132"/>
      <c r="C298" s="133" t="s">
        <v>69</v>
      </c>
      <c r="D298" s="133" t="s">
        <v>124</v>
      </c>
      <c r="E298" s="134" t="s">
        <v>190</v>
      </c>
      <c r="F298" s="135" t="s">
        <v>191</v>
      </c>
      <c r="G298" s="136" t="s">
        <v>176</v>
      </c>
      <c r="H298" s="137">
        <v>44.872</v>
      </c>
      <c r="I298" s="138">
        <v>19.14</v>
      </c>
      <c r="J298" s="138">
        <f t="shared" si="70"/>
        <v>858.85</v>
      </c>
      <c r="K298" s="139"/>
      <c r="L298" s="27"/>
      <c r="M298" s="140" t="s">
        <v>1</v>
      </c>
      <c r="N298" s="141" t="s">
        <v>34</v>
      </c>
      <c r="O298" s="142">
        <v>5.2999999999999999E-2</v>
      </c>
      <c r="P298" s="142">
        <f t="shared" si="71"/>
        <v>2.3782160000000001</v>
      </c>
      <c r="Q298" s="142">
        <v>0</v>
      </c>
      <c r="R298" s="142">
        <f t="shared" si="72"/>
        <v>0</v>
      </c>
      <c r="S298" s="142">
        <v>0</v>
      </c>
      <c r="T298" s="143">
        <f t="shared" si="7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4" t="s">
        <v>128</v>
      </c>
      <c r="AT298" s="144" t="s">
        <v>124</v>
      </c>
      <c r="AU298" s="144" t="s">
        <v>77</v>
      </c>
      <c r="AY298" s="14" t="s">
        <v>121</v>
      </c>
      <c r="BE298" s="145">
        <f t="shared" si="74"/>
        <v>858.85</v>
      </c>
      <c r="BF298" s="145">
        <f t="shared" si="75"/>
        <v>0</v>
      </c>
      <c r="BG298" s="145">
        <f t="shared" si="76"/>
        <v>0</v>
      </c>
      <c r="BH298" s="145">
        <f t="shared" si="77"/>
        <v>0</v>
      </c>
      <c r="BI298" s="145">
        <f t="shared" si="78"/>
        <v>0</v>
      </c>
      <c r="BJ298" s="14" t="s">
        <v>77</v>
      </c>
      <c r="BK298" s="145">
        <f t="shared" si="79"/>
        <v>858.85</v>
      </c>
      <c r="BL298" s="14" t="s">
        <v>128</v>
      </c>
      <c r="BM298" s="144" t="s">
        <v>475</v>
      </c>
    </row>
    <row r="299" spans="1:65" s="2" customFormat="1" ht="21.75" customHeight="1">
      <c r="A299" s="26"/>
      <c r="B299" s="132"/>
      <c r="C299" s="133" t="s">
        <v>69</v>
      </c>
      <c r="D299" s="133" t="s">
        <v>124</v>
      </c>
      <c r="E299" s="134" t="s">
        <v>193</v>
      </c>
      <c r="F299" s="135" t="s">
        <v>194</v>
      </c>
      <c r="G299" s="136" t="s">
        <v>176</v>
      </c>
      <c r="H299" s="137">
        <v>439.01900000000001</v>
      </c>
      <c r="I299" s="138">
        <v>95.86</v>
      </c>
      <c r="J299" s="138">
        <f t="shared" si="70"/>
        <v>42084.36</v>
      </c>
      <c r="K299" s="139"/>
      <c r="L299" s="27"/>
      <c r="M299" s="140" t="s">
        <v>1</v>
      </c>
      <c r="N299" s="141" t="s">
        <v>34</v>
      </c>
      <c r="O299" s="142">
        <v>0.20300000000000001</v>
      </c>
      <c r="P299" s="142">
        <f t="shared" si="71"/>
        <v>89.120857000000001</v>
      </c>
      <c r="Q299" s="142">
        <v>0</v>
      </c>
      <c r="R299" s="142">
        <f t="shared" si="72"/>
        <v>0</v>
      </c>
      <c r="S299" s="142">
        <v>0</v>
      </c>
      <c r="T299" s="143">
        <f t="shared" si="7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44" t="s">
        <v>128</v>
      </c>
      <c r="AT299" s="144" t="s">
        <v>124</v>
      </c>
      <c r="AU299" s="144" t="s">
        <v>77</v>
      </c>
      <c r="AY299" s="14" t="s">
        <v>121</v>
      </c>
      <c r="BE299" s="145">
        <f t="shared" si="74"/>
        <v>42084.36</v>
      </c>
      <c r="BF299" s="145">
        <f t="shared" si="75"/>
        <v>0</v>
      </c>
      <c r="BG299" s="145">
        <f t="shared" si="76"/>
        <v>0</v>
      </c>
      <c r="BH299" s="145">
        <f t="shared" si="77"/>
        <v>0</v>
      </c>
      <c r="BI299" s="145">
        <f t="shared" si="78"/>
        <v>0</v>
      </c>
      <c r="BJ299" s="14" t="s">
        <v>77</v>
      </c>
      <c r="BK299" s="145">
        <f t="shared" si="79"/>
        <v>42084.36</v>
      </c>
      <c r="BL299" s="14" t="s">
        <v>128</v>
      </c>
      <c r="BM299" s="144" t="s">
        <v>476</v>
      </c>
    </row>
    <row r="300" spans="1:65" s="2" customFormat="1" ht="21.75" customHeight="1">
      <c r="A300" s="26"/>
      <c r="B300" s="132"/>
      <c r="C300" s="133" t="s">
        <v>69</v>
      </c>
      <c r="D300" s="133" t="s">
        <v>124</v>
      </c>
      <c r="E300" s="134" t="s">
        <v>200</v>
      </c>
      <c r="F300" s="135" t="s">
        <v>201</v>
      </c>
      <c r="G300" s="136" t="s">
        <v>176</v>
      </c>
      <c r="H300" s="137">
        <v>44.872</v>
      </c>
      <c r="I300" s="138">
        <v>14.9</v>
      </c>
      <c r="J300" s="138">
        <f t="shared" si="70"/>
        <v>668.59</v>
      </c>
      <c r="K300" s="139"/>
      <c r="L300" s="27"/>
      <c r="M300" s="140" t="s">
        <v>1</v>
      </c>
      <c r="N300" s="141" t="s">
        <v>34</v>
      </c>
      <c r="O300" s="142">
        <v>3.6999999999999998E-2</v>
      </c>
      <c r="P300" s="142">
        <f t="shared" si="71"/>
        <v>1.660264</v>
      </c>
      <c r="Q300" s="142">
        <v>0</v>
      </c>
      <c r="R300" s="142">
        <f t="shared" si="72"/>
        <v>0</v>
      </c>
      <c r="S300" s="142">
        <v>0</v>
      </c>
      <c r="T300" s="143">
        <f t="shared" si="7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4" t="s">
        <v>128</v>
      </c>
      <c r="AT300" s="144" t="s">
        <v>124</v>
      </c>
      <c r="AU300" s="144" t="s">
        <v>77</v>
      </c>
      <c r="AY300" s="14" t="s">
        <v>121</v>
      </c>
      <c r="BE300" s="145">
        <f t="shared" si="74"/>
        <v>668.59</v>
      </c>
      <c r="BF300" s="145">
        <f t="shared" si="75"/>
        <v>0</v>
      </c>
      <c r="BG300" s="145">
        <f t="shared" si="76"/>
        <v>0</v>
      </c>
      <c r="BH300" s="145">
        <f t="shared" si="77"/>
        <v>0</v>
      </c>
      <c r="BI300" s="145">
        <f t="shared" si="78"/>
        <v>0</v>
      </c>
      <c r="BJ300" s="14" t="s">
        <v>77</v>
      </c>
      <c r="BK300" s="145">
        <f t="shared" si="79"/>
        <v>668.59</v>
      </c>
      <c r="BL300" s="14" t="s">
        <v>128</v>
      </c>
      <c r="BM300" s="144" t="s">
        <v>477</v>
      </c>
    </row>
    <row r="301" spans="1:65" s="2" customFormat="1" ht="21.75" customHeight="1">
      <c r="A301" s="26"/>
      <c r="B301" s="132"/>
      <c r="C301" s="133" t="s">
        <v>69</v>
      </c>
      <c r="D301" s="133" t="s">
        <v>124</v>
      </c>
      <c r="E301" s="134" t="s">
        <v>203</v>
      </c>
      <c r="F301" s="135" t="s">
        <v>204</v>
      </c>
      <c r="G301" s="136" t="s">
        <v>176</v>
      </c>
      <c r="H301" s="137">
        <v>44.872</v>
      </c>
      <c r="I301" s="138">
        <v>110.04</v>
      </c>
      <c r="J301" s="138">
        <f t="shared" si="70"/>
        <v>4937.71</v>
      </c>
      <c r="K301" s="139"/>
      <c r="L301" s="27"/>
      <c r="M301" s="140" t="s">
        <v>1</v>
      </c>
      <c r="N301" s="141" t="s">
        <v>34</v>
      </c>
      <c r="O301" s="142">
        <v>0.20300000000000001</v>
      </c>
      <c r="P301" s="142">
        <f t="shared" si="71"/>
        <v>9.1090160000000004</v>
      </c>
      <c r="Q301" s="142">
        <v>9.3824999999999996E-4</v>
      </c>
      <c r="R301" s="142">
        <f t="shared" si="72"/>
        <v>4.2101153999999995E-2</v>
      </c>
      <c r="S301" s="142">
        <v>0</v>
      </c>
      <c r="T301" s="143">
        <f t="shared" si="7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44" t="s">
        <v>128</v>
      </c>
      <c r="AT301" s="144" t="s">
        <v>124</v>
      </c>
      <c r="AU301" s="144" t="s">
        <v>77</v>
      </c>
      <c r="AY301" s="14" t="s">
        <v>121</v>
      </c>
      <c r="BE301" s="145">
        <f t="shared" si="74"/>
        <v>4937.71</v>
      </c>
      <c r="BF301" s="145">
        <f t="shared" si="75"/>
        <v>0</v>
      </c>
      <c r="BG301" s="145">
        <f t="shared" si="76"/>
        <v>0</v>
      </c>
      <c r="BH301" s="145">
        <f t="shared" si="77"/>
        <v>0</v>
      </c>
      <c r="BI301" s="145">
        <f t="shared" si="78"/>
        <v>0</v>
      </c>
      <c r="BJ301" s="14" t="s">
        <v>77</v>
      </c>
      <c r="BK301" s="145">
        <f t="shared" si="79"/>
        <v>4937.71</v>
      </c>
      <c r="BL301" s="14" t="s">
        <v>128</v>
      </c>
      <c r="BM301" s="144" t="s">
        <v>478</v>
      </c>
    </row>
    <row r="302" spans="1:65" s="2" customFormat="1" ht="21.75" customHeight="1">
      <c r="A302" s="26"/>
      <c r="B302" s="132"/>
      <c r="C302" s="133" t="s">
        <v>69</v>
      </c>
      <c r="D302" s="133" t="s">
        <v>124</v>
      </c>
      <c r="E302" s="134" t="s">
        <v>206</v>
      </c>
      <c r="F302" s="135" t="s">
        <v>207</v>
      </c>
      <c r="G302" s="136" t="s">
        <v>176</v>
      </c>
      <c r="H302" s="137">
        <v>614.05700000000002</v>
      </c>
      <c r="I302" s="138">
        <v>312.58999999999997</v>
      </c>
      <c r="J302" s="138">
        <f t="shared" si="70"/>
        <v>191948.08</v>
      </c>
      <c r="K302" s="139"/>
      <c r="L302" s="27"/>
      <c r="M302" s="140" t="s">
        <v>1</v>
      </c>
      <c r="N302" s="141" t="s">
        <v>34</v>
      </c>
      <c r="O302" s="142">
        <v>0.55800000000000005</v>
      </c>
      <c r="P302" s="142">
        <f t="shared" si="71"/>
        <v>342.64380600000004</v>
      </c>
      <c r="Q302" s="142">
        <v>0</v>
      </c>
      <c r="R302" s="142">
        <f t="shared" si="72"/>
        <v>0</v>
      </c>
      <c r="S302" s="142">
        <v>0</v>
      </c>
      <c r="T302" s="143">
        <f t="shared" si="7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4" t="s">
        <v>128</v>
      </c>
      <c r="AT302" s="144" t="s">
        <v>124</v>
      </c>
      <c r="AU302" s="144" t="s">
        <v>77</v>
      </c>
      <c r="AY302" s="14" t="s">
        <v>121</v>
      </c>
      <c r="BE302" s="145">
        <f t="shared" si="74"/>
        <v>191948.08</v>
      </c>
      <c r="BF302" s="145">
        <f t="shared" si="75"/>
        <v>0</v>
      </c>
      <c r="BG302" s="145">
        <f t="shared" si="76"/>
        <v>0</v>
      </c>
      <c r="BH302" s="145">
        <f t="shared" si="77"/>
        <v>0</v>
      </c>
      <c r="BI302" s="145">
        <f t="shared" si="78"/>
        <v>0</v>
      </c>
      <c r="BJ302" s="14" t="s">
        <v>77</v>
      </c>
      <c r="BK302" s="145">
        <f t="shared" si="79"/>
        <v>191948.08</v>
      </c>
      <c r="BL302" s="14" t="s">
        <v>128</v>
      </c>
      <c r="BM302" s="144" t="s">
        <v>479</v>
      </c>
    </row>
    <row r="303" spans="1:65" s="2" customFormat="1" ht="21.75" customHeight="1">
      <c r="A303" s="26"/>
      <c r="B303" s="132"/>
      <c r="C303" s="133" t="s">
        <v>69</v>
      </c>
      <c r="D303" s="133" t="s">
        <v>124</v>
      </c>
      <c r="E303" s="134" t="s">
        <v>209</v>
      </c>
      <c r="F303" s="135" t="s">
        <v>210</v>
      </c>
      <c r="G303" s="136" t="s">
        <v>145</v>
      </c>
      <c r="H303" s="137">
        <v>39.58</v>
      </c>
      <c r="I303" s="138">
        <v>311.02999999999997</v>
      </c>
      <c r="J303" s="138">
        <f t="shared" si="70"/>
        <v>12310.57</v>
      </c>
      <c r="K303" s="139"/>
      <c r="L303" s="27"/>
      <c r="M303" s="140" t="s">
        <v>1</v>
      </c>
      <c r="N303" s="141" t="s">
        <v>34</v>
      </c>
      <c r="O303" s="142">
        <v>0.54900000000000004</v>
      </c>
      <c r="P303" s="142">
        <f t="shared" si="71"/>
        <v>21.729420000000001</v>
      </c>
      <c r="Q303" s="142">
        <v>0</v>
      </c>
      <c r="R303" s="142">
        <f t="shared" si="72"/>
        <v>0</v>
      </c>
      <c r="S303" s="142">
        <v>0</v>
      </c>
      <c r="T303" s="143">
        <f t="shared" si="7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44" t="s">
        <v>128</v>
      </c>
      <c r="AT303" s="144" t="s">
        <v>124</v>
      </c>
      <c r="AU303" s="144" t="s">
        <v>77</v>
      </c>
      <c r="AY303" s="14" t="s">
        <v>121</v>
      </c>
      <c r="BE303" s="145">
        <f t="shared" si="74"/>
        <v>12310.57</v>
      </c>
      <c r="BF303" s="145">
        <f t="shared" si="75"/>
        <v>0</v>
      </c>
      <c r="BG303" s="145">
        <f t="shared" si="76"/>
        <v>0</v>
      </c>
      <c r="BH303" s="145">
        <f t="shared" si="77"/>
        <v>0</v>
      </c>
      <c r="BI303" s="145">
        <f t="shared" si="78"/>
        <v>0</v>
      </c>
      <c r="BJ303" s="14" t="s">
        <v>77</v>
      </c>
      <c r="BK303" s="145">
        <f t="shared" si="79"/>
        <v>12310.57</v>
      </c>
      <c r="BL303" s="14" t="s">
        <v>128</v>
      </c>
      <c r="BM303" s="144" t="s">
        <v>480</v>
      </c>
    </row>
    <row r="304" spans="1:65" s="2" customFormat="1" ht="21.75" customHeight="1">
      <c r="A304" s="26"/>
      <c r="B304" s="132"/>
      <c r="C304" s="133" t="s">
        <v>69</v>
      </c>
      <c r="D304" s="133" t="s">
        <v>124</v>
      </c>
      <c r="E304" s="134" t="s">
        <v>215</v>
      </c>
      <c r="F304" s="135" t="s">
        <v>216</v>
      </c>
      <c r="G304" s="136" t="s">
        <v>176</v>
      </c>
      <c r="H304" s="137">
        <v>175.03800000000001</v>
      </c>
      <c r="I304" s="138">
        <v>18.420000000000002</v>
      </c>
      <c r="J304" s="138">
        <f t="shared" si="70"/>
        <v>3224.2</v>
      </c>
      <c r="K304" s="139"/>
      <c r="L304" s="27"/>
      <c r="M304" s="140" t="s">
        <v>1</v>
      </c>
      <c r="N304" s="141" t="s">
        <v>34</v>
      </c>
      <c r="O304" s="142">
        <v>5.0999999999999997E-2</v>
      </c>
      <c r="P304" s="142">
        <f t="shared" si="71"/>
        <v>8.9269379999999998</v>
      </c>
      <c r="Q304" s="142">
        <v>0</v>
      </c>
      <c r="R304" s="142">
        <f t="shared" si="72"/>
        <v>0</v>
      </c>
      <c r="S304" s="142">
        <v>0</v>
      </c>
      <c r="T304" s="143">
        <f t="shared" si="7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4" t="s">
        <v>128</v>
      </c>
      <c r="AT304" s="144" t="s">
        <v>124</v>
      </c>
      <c r="AU304" s="144" t="s">
        <v>77</v>
      </c>
      <c r="AY304" s="14" t="s">
        <v>121</v>
      </c>
      <c r="BE304" s="145">
        <f t="shared" si="74"/>
        <v>3224.2</v>
      </c>
      <c r="BF304" s="145">
        <f t="shared" si="75"/>
        <v>0</v>
      </c>
      <c r="BG304" s="145">
        <f t="shared" si="76"/>
        <v>0</v>
      </c>
      <c r="BH304" s="145">
        <f t="shared" si="77"/>
        <v>0</v>
      </c>
      <c r="BI304" s="145">
        <f t="shared" si="78"/>
        <v>0</v>
      </c>
      <c r="BJ304" s="14" t="s">
        <v>77</v>
      </c>
      <c r="BK304" s="145">
        <f t="shared" si="79"/>
        <v>3224.2</v>
      </c>
      <c r="BL304" s="14" t="s">
        <v>128</v>
      </c>
      <c r="BM304" s="144" t="s">
        <v>481</v>
      </c>
    </row>
    <row r="305" spans="1:65" s="2" customFormat="1" ht="21.75" customHeight="1">
      <c r="A305" s="26"/>
      <c r="B305" s="132"/>
      <c r="C305" s="133" t="s">
        <v>69</v>
      </c>
      <c r="D305" s="133" t="s">
        <v>124</v>
      </c>
      <c r="E305" s="134" t="s">
        <v>218</v>
      </c>
      <c r="F305" s="135" t="s">
        <v>219</v>
      </c>
      <c r="G305" s="136" t="s">
        <v>176</v>
      </c>
      <c r="H305" s="137">
        <v>175.03800000000001</v>
      </c>
      <c r="I305" s="138">
        <v>95.86</v>
      </c>
      <c r="J305" s="138">
        <f t="shared" si="70"/>
        <v>16779.14</v>
      </c>
      <c r="K305" s="139"/>
      <c r="L305" s="27"/>
      <c r="M305" s="140" t="s">
        <v>1</v>
      </c>
      <c r="N305" s="141" t="s">
        <v>34</v>
      </c>
      <c r="O305" s="142">
        <v>0.20300000000000001</v>
      </c>
      <c r="P305" s="142">
        <f t="shared" si="71"/>
        <v>35.532714000000006</v>
      </c>
      <c r="Q305" s="142">
        <v>0</v>
      </c>
      <c r="R305" s="142">
        <f t="shared" si="72"/>
        <v>0</v>
      </c>
      <c r="S305" s="142">
        <v>0</v>
      </c>
      <c r="T305" s="143">
        <f t="shared" si="7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44" t="s">
        <v>128</v>
      </c>
      <c r="AT305" s="144" t="s">
        <v>124</v>
      </c>
      <c r="AU305" s="144" t="s">
        <v>77</v>
      </c>
      <c r="AY305" s="14" t="s">
        <v>121</v>
      </c>
      <c r="BE305" s="145">
        <f t="shared" si="74"/>
        <v>16779.14</v>
      </c>
      <c r="BF305" s="145">
        <f t="shared" si="75"/>
        <v>0</v>
      </c>
      <c r="BG305" s="145">
        <f t="shared" si="76"/>
        <v>0</v>
      </c>
      <c r="BH305" s="145">
        <f t="shared" si="77"/>
        <v>0</v>
      </c>
      <c r="BI305" s="145">
        <f t="shared" si="78"/>
        <v>0</v>
      </c>
      <c r="BJ305" s="14" t="s">
        <v>77</v>
      </c>
      <c r="BK305" s="145">
        <f t="shared" si="79"/>
        <v>16779.14</v>
      </c>
      <c r="BL305" s="14" t="s">
        <v>128</v>
      </c>
      <c r="BM305" s="144" t="s">
        <v>482</v>
      </c>
    </row>
    <row r="306" spans="1:65" s="2" customFormat="1" ht="21.75" customHeight="1">
      <c r="A306" s="26"/>
      <c r="B306" s="132"/>
      <c r="C306" s="133" t="s">
        <v>69</v>
      </c>
      <c r="D306" s="133" t="s">
        <v>124</v>
      </c>
      <c r="E306" s="134" t="s">
        <v>221</v>
      </c>
      <c r="F306" s="135" t="s">
        <v>222</v>
      </c>
      <c r="G306" s="136" t="s">
        <v>176</v>
      </c>
      <c r="H306" s="137">
        <v>175.03800000000001</v>
      </c>
      <c r="I306" s="138">
        <v>6.5</v>
      </c>
      <c r="J306" s="138">
        <f t="shared" si="70"/>
        <v>1137.75</v>
      </c>
      <c r="K306" s="139"/>
      <c r="L306" s="27"/>
      <c r="M306" s="140" t="s">
        <v>1</v>
      </c>
      <c r="N306" s="141" t="s">
        <v>34</v>
      </c>
      <c r="O306" s="142">
        <v>1.7999999999999999E-2</v>
      </c>
      <c r="P306" s="142">
        <f t="shared" si="71"/>
        <v>3.150684</v>
      </c>
      <c r="Q306" s="142">
        <v>0</v>
      </c>
      <c r="R306" s="142">
        <f t="shared" si="72"/>
        <v>0</v>
      </c>
      <c r="S306" s="142">
        <v>0</v>
      </c>
      <c r="T306" s="143">
        <f t="shared" si="7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4" t="s">
        <v>128</v>
      </c>
      <c r="AT306" s="144" t="s">
        <v>124</v>
      </c>
      <c r="AU306" s="144" t="s">
        <v>77</v>
      </c>
      <c r="AY306" s="14" t="s">
        <v>121</v>
      </c>
      <c r="BE306" s="145">
        <f t="shared" si="74"/>
        <v>1137.75</v>
      </c>
      <c r="BF306" s="145">
        <f t="shared" si="75"/>
        <v>0</v>
      </c>
      <c r="BG306" s="145">
        <f t="shared" si="76"/>
        <v>0</v>
      </c>
      <c r="BH306" s="145">
        <f t="shared" si="77"/>
        <v>0</v>
      </c>
      <c r="BI306" s="145">
        <f t="shared" si="78"/>
        <v>0</v>
      </c>
      <c r="BJ306" s="14" t="s">
        <v>77</v>
      </c>
      <c r="BK306" s="145">
        <f t="shared" si="79"/>
        <v>1137.75</v>
      </c>
      <c r="BL306" s="14" t="s">
        <v>128</v>
      </c>
      <c r="BM306" s="144" t="s">
        <v>483</v>
      </c>
    </row>
    <row r="307" spans="1:65" s="2" customFormat="1" ht="21.75" customHeight="1">
      <c r="A307" s="26"/>
      <c r="B307" s="132"/>
      <c r="C307" s="133" t="s">
        <v>69</v>
      </c>
      <c r="D307" s="133" t="s">
        <v>124</v>
      </c>
      <c r="E307" s="134" t="s">
        <v>224</v>
      </c>
      <c r="F307" s="135" t="s">
        <v>225</v>
      </c>
      <c r="G307" s="136" t="s">
        <v>226</v>
      </c>
      <c r="H307" s="137">
        <v>3.15</v>
      </c>
      <c r="I307" s="138">
        <v>5378.67</v>
      </c>
      <c r="J307" s="138">
        <f t="shared" si="70"/>
        <v>16942.810000000001</v>
      </c>
      <c r="K307" s="139"/>
      <c r="L307" s="27"/>
      <c r="M307" s="140" t="s">
        <v>1</v>
      </c>
      <c r="N307" s="141" t="s">
        <v>34</v>
      </c>
      <c r="O307" s="142">
        <v>0</v>
      </c>
      <c r="P307" s="142">
        <f t="shared" si="71"/>
        <v>0</v>
      </c>
      <c r="Q307" s="142">
        <v>0</v>
      </c>
      <c r="R307" s="142">
        <f t="shared" si="72"/>
        <v>0</v>
      </c>
      <c r="S307" s="142">
        <v>0</v>
      </c>
      <c r="T307" s="143">
        <f t="shared" si="7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44" t="s">
        <v>128</v>
      </c>
      <c r="AT307" s="144" t="s">
        <v>124</v>
      </c>
      <c r="AU307" s="144" t="s">
        <v>77</v>
      </c>
      <c r="AY307" s="14" t="s">
        <v>121</v>
      </c>
      <c r="BE307" s="145">
        <f t="shared" si="74"/>
        <v>16942.810000000001</v>
      </c>
      <c r="BF307" s="145">
        <f t="shared" si="75"/>
        <v>0</v>
      </c>
      <c r="BG307" s="145">
        <f t="shared" si="76"/>
        <v>0</v>
      </c>
      <c r="BH307" s="145">
        <f t="shared" si="77"/>
        <v>0</v>
      </c>
      <c r="BI307" s="145">
        <f t="shared" si="78"/>
        <v>0</v>
      </c>
      <c r="BJ307" s="14" t="s">
        <v>77</v>
      </c>
      <c r="BK307" s="145">
        <f t="shared" si="79"/>
        <v>16942.810000000001</v>
      </c>
      <c r="BL307" s="14" t="s">
        <v>128</v>
      </c>
      <c r="BM307" s="144" t="s">
        <v>484</v>
      </c>
    </row>
    <row r="308" spans="1:65" s="12" customFormat="1" ht="25.9" customHeight="1">
      <c r="B308" s="122"/>
      <c r="D308" s="123" t="s">
        <v>68</v>
      </c>
      <c r="E308" s="124" t="s">
        <v>228</v>
      </c>
      <c r="F308" s="124" t="s">
        <v>229</v>
      </c>
      <c r="J308" s="125">
        <f>BK308</f>
        <v>332311.84999999998</v>
      </c>
      <c r="L308" s="122"/>
      <c r="M308" s="126"/>
      <c r="N308" s="127"/>
      <c r="O308" s="127"/>
      <c r="P308" s="128">
        <f>SUM(P309:P313)</f>
        <v>112.01792999999999</v>
      </c>
      <c r="Q308" s="127"/>
      <c r="R308" s="128">
        <f>SUM(R309:R313)</f>
        <v>0</v>
      </c>
      <c r="S308" s="127"/>
      <c r="T308" s="129">
        <f>SUM(T309:T313)</f>
        <v>0</v>
      </c>
      <c r="AR308" s="123" t="s">
        <v>77</v>
      </c>
      <c r="AT308" s="130" t="s">
        <v>68</v>
      </c>
      <c r="AU308" s="130" t="s">
        <v>69</v>
      </c>
      <c r="AY308" s="123" t="s">
        <v>121</v>
      </c>
      <c r="BK308" s="131">
        <f>SUM(BK309:BK313)</f>
        <v>332311.84999999998</v>
      </c>
    </row>
    <row r="309" spans="1:65" s="2" customFormat="1" ht="44.25" customHeight="1">
      <c r="A309" s="26"/>
      <c r="B309" s="132"/>
      <c r="C309" s="146" t="s">
        <v>69</v>
      </c>
      <c r="D309" s="146" t="s">
        <v>173</v>
      </c>
      <c r="E309" s="147" t="s">
        <v>230</v>
      </c>
      <c r="F309" s="148" t="s">
        <v>231</v>
      </c>
      <c r="G309" s="149" t="s">
        <v>176</v>
      </c>
      <c r="H309" s="150">
        <v>678.697</v>
      </c>
      <c r="I309" s="151">
        <v>312</v>
      </c>
      <c r="J309" s="151">
        <f>ROUND(I309*H309,2)</f>
        <v>211753.46</v>
      </c>
      <c r="K309" s="152"/>
      <c r="L309" s="153"/>
      <c r="M309" s="154" t="s">
        <v>1</v>
      </c>
      <c r="N309" s="155" t="s">
        <v>34</v>
      </c>
      <c r="O309" s="142">
        <v>0</v>
      </c>
      <c r="P309" s="142">
        <f>O309*H309</f>
        <v>0</v>
      </c>
      <c r="Q309" s="142">
        <v>0</v>
      </c>
      <c r="R309" s="142">
        <f>Q309*H309</f>
        <v>0</v>
      </c>
      <c r="S309" s="142">
        <v>0</v>
      </c>
      <c r="T309" s="143">
        <f>S309*H309</f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44" t="s">
        <v>142</v>
      </c>
      <c r="AT309" s="144" t="s">
        <v>173</v>
      </c>
      <c r="AU309" s="144" t="s">
        <v>77</v>
      </c>
      <c r="AY309" s="14" t="s">
        <v>121</v>
      </c>
      <c r="BE309" s="145">
        <f>IF(N309="základní",J309,0)</f>
        <v>211753.46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4" t="s">
        <v>77</v>
      </c>
      <c r="BK309" s="145">
        <f>ROUND(I309*H309,2)</f>
        <v>211753.46</v>
      </c>
      <c r="BL309" s="14" t="s">
        <v>128</v>
      </c>
      <c r="BM309" s="144" t="s">
        <v>485</v>
      </c>
    </row>
    <row r="310" spans="1:65" s="2" customFormat="1" ht="44.25" customHeight="1">
      <c r="A310" s="26"/>
      <c r="B310" s="132"/>
      <c r="C310" s="146" t="s">
        <v>69</v>
      </c>
      <c r="D310" s="146" t="s">
        <v>173</v>
      </c>
      <c r="E310" s="147" t="s">
        <v>233</v>
      </c>
      <c r="F310" s="148" t="s">
        <v>234</v>
      </c>
      <c r="G310" s="149" t="s">
        <v>176</v>
      </c>
      <c r="H310" s="150">
        <v>452.19</v>
      </c>
      <c r="I310" s="151">
        <v>156</v>
      </c>
      <c r="J310" s="151">
        <f>ROUND(I310*H310,2)</f>
        <v>70541.64</v>
      </c>
      <c r="K310" s="152"/>
      <c r="L310" s="153"/>
      <c r="M310" s="154" t="s">
        <v>1</v>
      </c>
      <c r="N310" s="155" t="s">
        <v>34</v>
      </c>
      <c r="O310" s="142">
        <v>0</v>
      </c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4" t="s">
        <v>142</v>
      </c>
      <c r="AT310" s="144" t="s">
        <v>173</v>
      </c>
      <c r="AU310" s="144" t="s">
        <v>77</v>
      </c>
      <c r="AY310" s="14" t="s">
        <v>121</v>
      </c>
      <c r="BE310" s="145">
        <f>IF(N310="základní",J310,0)</f>
        <v>70541.64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4" t="s">
        <v>77</v>
      </c>
      <c r="BK310" s="145">
        <f>ROUND(I310*H310,2)</f>
        <v>70541.64</v>
      </c>
      <c r="BL310" s="14" t="s">
        <v>128</v>
      </c>
      <c r="BM310" s="144" t="s">
        <v>486</v>
      </c>
    </row>
    <row r="311" spans="1:65" s="2" customFormat="1" ht="21.75" customHeight="1">
      <c r="A311" s="26"/>
      <c r="B311" s="132"/>
      <c r="C311" s="133" t="s">
        <v>69</v>
      </c>
      <c r="D311" s="133" t="s">
        <v>124</v>
      </c>
      <c r="E311" s="134" t="s">
        <v>236</v>
      </c>
      <c r="F311" s="135" t="s">
        <v>237</v>
      </c>
      <c r="G311" s="136" t="s">
        <v>176</v>
      </c>
      <c r="H311" s="137">
        <v>658.92899999999997</v>
      </c>
      <c r="I311" s="138">
        <v>33.75</v>
      </c>
      <c r="J311" s="138">
        <f>ROUND(I311*H311,2)</f>
        <v>22238.85</v>
      </c>
      <c r="K311" s="139"/>
      <c r="L311" s="27"/>
      <c r="M311" s="140" t="s">
        <v>1</v>
      </c>
      <c r="N311" s="141" t="s">
        <v>34</v>
      </c>
      <c r="O311" s="142">
        <v>0.08</v>
      </c>
      <c r="P311" s="142">
        <f>O311*H311</f>
        <v>52.714320000000001</v>
      </c>
      <c r="Q311" s="142">
        <v>0</v>
      </c>
      <c r="R311" s="142">
        <f>Q311*H311</f>
        <v>0</v>
      </c>
      <c r="S311" s="142">
        <v>0</v>
      </c>
      <c r="T311" s="143">
        <f>S311*H311</f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4" t="s">
        <v>128</v>
      </c>
      <c r="AT311" s="144" t="s">
        <v>124</v>
      </c>
      <c r="AU311" s="144" t="s">
        <v>77</v>
      </c>
      <c r="AY311" s="14" t="s">
        <v>121</v>
      </c>
      <c r="BE311" s="145">
        <f>IF(N311="základní",J311,0)</f>
        <v>22238.85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4" t="s">
        <v>77</v>
      </c>
      <c r="BK311" s="145">
        <f>ROUND(I311*H311,2)</f>
        <v>22238.85</v>
      </c>
      <c r="BL311" s="14" t="s">
        <v>128</v>
      </c>
      <c r="BM311" s="144" t="s">
        <v>487</v>
      </c>
    </row>
    <row r="312" spans="1:65" s="2" customFormat="1" ht="21.75" customHeight="1">
      <c r="A312" s="26"/>
      <c r="B312" s="132"/>
      <c r="C312" s="133" t="s">
        <v>69</v>
      </c>
      <c r="D312" s="133" t="s">
        <v>124</v>
      </c>
      <c r="E312" s="134" t="s">
        <v>239</v>
      </c>
      <c r="F312" s="135" t="s">
        <v>240</v>
      </c>
      <c r="G312" s="136" t="s">
        <v>176</v>
      </c>
      <c r="H312" s="137">
        <v>658.92899999999997</v>
      </c>
      <c r="I312" s="138">
        <v>32.51</v>
      </c>
      <c r="J312" s="138">
        <f>ROUND(I312*H312,2)</f>
        <v>21421.78</v>
      </c>
      <c r="K312" s="139"/>
      <c r="L312" s="27"/>
      <c r="M312" s="140" t="s">
        <v>1</v>
      </c>
      <c r="N312" s="141" t="s">
        <v>34</v>
      </c>
      <c r="O312" s="142">
        <v>0.09</v>
      </c>
      <c r="P312" s="142">
        <f>O312*H312</f>
        <v>59.303609999999992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44" t="s">
        <v>128</v>
      </c>
      <c r="AT312" s="144" t="s">
        <v>124</v>
      </c>
      <c r="AU312" s="144" t="s">
        <v>77</v>
      </c>
      <c r="AY312" s="14" t="s">
        <v>121</v>
      </c>
      <c r="BE312" s="145">
        <f>IF(N312="základní",J312,0)</f>
        <v>21421.78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4" t="s">
        <v>77</v>
      </c>
      <c r="BK312" s="145">
        <f>ROUND(I312*H312,2)</f>
        <v>21421.78</v>
      </c>
      <c r="BL312" s="14" t="s">
        <v>128</v>
      </c>
      <c r="BM312" s="144" t="s">
        <v>488</v>
      </c>
    </row>
    <row r="313" spans="1:65" s="2" customFormat="1" ht="21.75" customHeight="1">
      <c r="A313" s="26"/>
      <c r="B313" s="132"/>
      <c r="C313" s="133" t="s">
        <v>69</v>
      </c>
      <c r="D313" s="133" t="s">
        <v>124</v>
      </c>
      <c r="E313" s="134" t="s">
        <v>242</v>
      </c>
      <c r="F313" s="135" t="s">
        <v>243</v>
      </c>
      <c r="G313" s="136" t="s">
        <v>226</v>
      </c>
      <c r="H313" s="137">
        <v>1.95</v>
      </c>
      <c r="I313" s="138">
        <v>3259.55</v>
      </c>
      <c r="J313" s="138">
        <f>ROUND(I313*H313,2)</f>
        <v>6356.12</v>
      </c>
      <c r="K313" s="139"/>
      <c r="L313" s="27"/>
      <c r="M313" s="140" t="s">
        <v>1</v>
      </c>
      <c r="N313" s="141" t="s">
        <v>34</v>
      </c>
      <c r="O313" s="142">
        <v>0</v>
      </c>
      <c r="P313" s="142">
        <f>O313*H313</f>
        <v>0</v>
      </c>
      <c r="Q313" s="142">
        <v>0</v>
      </c>
      <c r="R313" s="142">
        <f>Q313*H313</f>
        <v>0</v>
      </c>
      <c r="S313" s="142">
        <v>0</v>
      </c>
      <c r="T313" s="143">
        <f>S313*H313</f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4" t="s">
        <v>128</v>
      </c>
      <c r="AT313" s="144" t="s">
        <v>124</v>
      </c>
      <c r="AU313" s="144" t="s">
        <v>77</v>
      </c>
      <c r="AY313" s="14" t="s">
        <v>121</v>
      </c>
      <c r="BE313" s="145">
        <f>IF(N313="základní",J313,0)</f>
        <v>6356.12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4" t="s">
        <v>77</v>
      </c>
      <c r="BK313" s="145">
        <f>ROUND(I313*H313,2)</f>
        <v>6356.12</v>
      </c>
      <c r="BL313" s="14" t="s">
        <v>128</v>
      </c>
      <c r="BM313" s="144" t="s">
        <v>489</v>
      </c>
    </row>
    <row r="314" spans="1:65" s="12" customFormat="1" ht="25.9" customHeight="1">
      <c r="B314" s="122"/>
      <c r="D314" s="123" t="s">
        <v>68</v>
      </c>
      <c r="E314" s="124" t="s">
        <v>245</v>
      </c>
      <c r="F314" s="124" t="s">
        <v>246</v>
      </c>
      <c r="J314" s="125">
        <f>BK314</f>
        <v>699559.58000000007</v>
      </c>
      <c r="L314" s="122"/>
      <c r="M314" s="126"/>
      <c r="N314" s="127"/>
      <c r="O314" s="127"/>
      <c r="P314" s="128">
        <f>SUM(P315:P325)</f>
        <v>749.21996999999988</v>
      </c>
      <c r="Q314" s="127"/>
      <c r="R314" s="128">
        <f>SUM(R315:R325)</f>
        <v>6.2680906264700003</v>
      </c>
      <c r="S314" s="127"/>
      <c r="T314" s="129">
        <f>SUM(T315:T325)</f>
        <v>0</v>
      </c>
      <c r="AR314" s="123" t="s">
        <v>77</v>
      </c>
      <c r="AT314" s="130" t="s">
        <v>68</v>
      </c>
      <c r="AU314" s="130" t="s">
        <v>69</v>
      </c>
      <c r="AY314" s="123" t="s">
        <v>121</v>
      </c>
      <c r="BK314" s="131">
        <f>SUM(BK315:BK325)</f>
        <v>699559.58000000007</v>
      </c>
    </row>
    <row r="315" spans="1:65" s="2" customFormat="1" ht="21.75" customHeight="1">
      <c r="A315" s="26"/>
      <c r="B315" s="132"/>
      <c r="C315" s="146" t="s">
        <v>69</v>
      </c>
      <c r="D315" s="146" t="s">
        <v>173</v>
      </c>
      <c r="E315" s="147" t="s">
        <v>247</v>
      </c>
      <c r="F315" s="148" t="s">
        <v>248</v>
      </c>
      <c r="G315" s="149" t="s">
        <v>127</v>
      </c>
      <c r="H315" s="150">
        <v>33.445999999999998</v>
      </c>
      <c r="I315" s="151">
        <v>6950</v>
      </c>
      <c r="J315" s="151">
        <f t="shared" ref="J315:J325" si="80">ROUND(I315*H315,2)</f>
        <v>232449.7</v>
      </c>
      <c r="K315" s="152"/>
      <c r="L315" s="153"/>
      <c r="M315" s="154" t="s">
        <v>1</v>
      </c>
      <c r="N315" s="155" t="s">
        <v>34</v>
      </c>
      <c r="O315" s="142">
        <v>0</v>
      </c>
      <c r="P315" s="142">
        <f t="shared" ref="P315:P325" si="81">O315*H315</f>
        <v>0</v>
      </c>
      <c r="Q315" s="142">
        <v>0</v>
      </c>
      <c r="R315" s="142">
        <f t="shared" ref="R315:R325" si="82">Q315*H315</f>
        <v>0</v>
      </c>
      <c r="S315" s="142">
        <v>0</v>
      </c>
      <c r="T315" s="143">
        <f t="shared" ref="T315:T325" si="83">S315*H315</f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44" t="s">
        <v>142</v>
      </c>
      <c r="AT315" s="144" t="s">
        <v>173</v>
      </c>
      <c r="AU315" s="144" t="s">
        <v>77</v>
      </c>
      <c r="AY315" s="14" t="s">
        <v>121</v>
      </c>
      <c r="BE315" s="145">
        <f t="shared" ref="BE315:BE325" si="84">IF(N315="základní",J315,0)</f>
        <v>232449.7</v>
      </c>
      <c r="BF315" s="145">
        <f t="shared" ref="BF315:BF325" si="85">IF(N315="snížená",J315,0)</f>
        <v>0</v>
      </c>
      <c r="BG315" s="145">
        <f t="shared" ref="BG315:BG325" si="86">IF(N315="zákl. přenesená",J315,0)</f>
        <v>0</v>
      </c>
      <c r="BH315" s="145">
        <f t="shared" ref="BH315:BH325" si="87">IF(N315="sníž. přenesená",J315,0)</f>
        <v>0</v>
      </c>
      <c r="BI315" s="145">
        <f t="shared" ref="BI315:BI325" si="88">IF(N315="nulová",J315,0)</f>
        <v>0</v>
      </c>
      <c r="BJ315" s="14" t="s">
        <v>77</v>
      </c>
      <c r="BK315" s="145">
        <f t="shared" ref="BK315:BK325" si="89">ROUND(I315*H315,2)</f>
        <v>232449.7</v>
      </c>
      <c r="BL315" s="14" t="s">
        <v>128</v>
      </c>
      <c r="BM315" s="144" t="s">
        <v>490</v>
      </c>
    </row>
    <row r="316" spans="1:65" s="2" customFormat="1" ht="16.5" customHeight="1">
      <c r="A316" s="26"/>
      <c r="B316" s="132"/>
      <c r="C316" s="146" t="s">
        <v>69</v>
      </c>
      <c r="D316" s="146" t="s">
        <v>173</v>
      </c>
      <c r="E316" s="147" t="s">
        <v>250</v>
      </c>
      <c r="F316" s="148" t="s">
        <v>251</v>
      </c>
      <c r="G316" s="149" t="s">
        <v>127</v>
      </c>
      <c r="H316" s="150">
        <v>1.736</v>
      </c>
      <c r="I316" s="151">
        <v>7120</v>
      </c>
      <c r="J316" s="151">
        <f t="shared" si="80"/>
        <v>12360.32</v>
      </c>
      <c r="K316" s="152"/>
      <c r="L316" s="153"/>
      <c r="M316" s="154" t="s">
        <v>1</v>
      </c>
      <c r="N316" s="155" t="s">
        <v>34</v>
      </c>
      <c r="O316" s="142">
        <v>0</v>
      </c>
      <c r="P316" s="142">
        <f t="shared" si="81"/>
        <v>0</v>
      </c>
      <c r="Q316" s="142">
        <v>0</v>
      </c>
      <c r="R316" s="142">
        <f t="shared" si="82"/>
        <v>0</v>
      </c>
      <c r="S316" s="142">
        <v>0</v>
      </c>
      <c r="T316" s="143">
        <f t="shared" si="8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44" t="s">
        <v>142</v>
      </c>
      <c r="AT316" s="144" t="s">
        <v>173</v>
      </c>
      <c r="AU316" s="144" t="s">
        <v>77</v>
      </c>
      <c r="AY316" s="14" t="s">
        <v>121</v>
      </c>
      <c r="BE316" s="145">
        <f t="shared" si="84"/>
        <v>12360.32</v>
      </c>
      <c r="BF316" s="145">
        <f t="shared" si="85"/>
        <v>0</v>
      </c>
      <c r="BG316" s="145">
        <f t="shared" si="86"/>
        <v>0</v>
      </c>
      <c r="BH316" s="145">
        <f t="shared" si="87"/>
        <v>0</v>
      </c>
      <c r="BI316" s="145">
        <f t="shared" si="88"/>
        <v>0</v>
      </c>
      <c r="BJ316" s="14" t="s">
        <v>77</v>
      </c>
      <c r="BK316" s="145">
        <f t="shared" si="89"/>
        <v>12360.32</v>
      </c>
      <c r="BL316" s="14" t="s">
        <v>128</v>
      </c>
      <c r="BM316" s="144" t="s">
        <v>491</v>
      </c>
    </row>
    <row r="317" spans="1:65" s="2" customFormat="1" ht="21.75" customHeight="1">
      <c r="A317" s="26"/>
      <c r="B317" s="132"/>
      <c r="C317" s="133" t="s">
        <v>69</v>
      </c>
      <c r="D317" s="133" t="s">
        <v>124</v>
      </c>
      <c r="E317" s="134" t="s">
        <v>253</v>
      </c>
      <c r="F317" s="135" t="s">
        <v>254</v>
      </c>
      <c r="G317" s="136" t="s">
        <v>145</v>
      </c>
      <c r="H317" s="137">
        <v>240</v>
      </c>
      <c r="I317" s="138">
        <v>131.51</v>
      </c>
      <c r="J317" s="138">
        <f t="shared" si="80"/>
        <v>31562.400000000001</v>
      </c>
      <c r="K317" s="139"/>
      <c r="L317" s="27"/>
      <c r="M317" s="140" t="s">
        <v>1</v>
      </c>
      <c r="N317" s="141" t="s">
        <v>34</v>
      </c>
      <c r="O317" s="142">
        <v>0.28599999999999998</v>
      </c>
      <c r="P317" s="142">
        <f t="shared" si="81"/>
        <v>68.64</v>
      </c>
      <c r="Q317" s="142">
        <v>0</v>
      </c>
      <c r="R317" s="142">
        <f t="shared" si="82"/>
        <v>0</v>
      </c>
      <c r="S317" s="142">
        <v>0</v>
      </c>
      <c r="T317" s="143">
        <f t="shared" si="8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44" t="s">
        <v>128</v>
      </c>
      <c r="AT317" s="144" t="s">
        <v>124</v>
      </c>
      <c r="AU317" s="144" t="s">
        <v>77</v>
      </c>
      <c r="AY317" s="14" t="s">
        <v>121</v>
      </c>
      <c r="BE317" s="145">
        <f t="shared" si="84"/>
        <v>31562.400000000001</v>
      </c>
      <c r="BF317" s="145">
        <f t="shared" si="85"/>
        <v>0</v>
      </c>
      <c r="BG317" s="145">
        <f t="shared" si="86"/>
        <v>0</v>
      </c>
      <c r="BH317" s="145">
        <f t="shared" si="87"/>
        <v>0</v>
      </c>
      <c r="BI317" s="145">
        <f t="shared" si="88"/>
        <v>0</v>
      </c>
      <c r="BJ317" s="14" t="s">
        <v>77</v>
      </c>
      <c r="BK317" s="145">
        <f t="shared" si="89"/>
        <v>31562.400000000001</v>
      </c>
      <c r="BL317" s="14" t="s">
        <v>128</v>
      </c>
      <c r="BM317" s="144" t="s">
        <v>492</v>
      </c>
    </row>
    <row r="318" spans="1:65" s="2" customFormat="1" ht="21.75" customHeight="1">
      <c r="A318" s="26"/>
      <c r="B318" s="132"/>
      <c r="C318" s="133" t="s">
        <v>69</v>
      </c>
      <c r="D318" s="133" t="s">
        <v>124</v>
      </c>
      <c r="E318" s="134" t="s">
        <v>259</v>
      </c>
      <c r="F318" s="135" t="s">
        <v>260</v>
      </c>
      <c r="G318" s="136" t="s">
        <v>145</v>
      </c>
      <c r="H318" s="137">
        <v>240</v>
      </c>
      <c r="I318" s="138">
        <v>296.83</v>
      </c>
      <c r="J318" s="138">
        <f t="shared" si="80"/>
        <v>71239.199999999997</v>
      </c>
      <c r="K318" s="139"/>
      <c r="L318" s="27"/>
      <c r="M318" s="140" t="s">
        <v>1</v>
      </c>
      <c r="N318" s="141" t="s">
        <v>34</v>
      </c>
      <c r="O318" s="142">
        <v>0.47399999999999998</v>
      </c>
      <c r="P318" s="142">
        <f t="shared" si="81"/>
        <v>113.75999999999999</v>
      </c>
      <c r="Q318" s="142">
        <v>7.3220000000000004E-3</v>
      </c>
      <c r="R318" s="142">
        <f t="shared" si="82"/>
        <v>1.7572800000000002</v>
      </c>
      <c r="S318" s="142">
        <v>0</v>
      </c>
      <c r="T318" s="143">
        <f t="shared" si="8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44" t="s">
        <v>128</v>
      </c>
      <c r="AT318" s="144" t="s">
        <v>124</v>
      </c>
      <c r="AU318" s="144" t="s">
        <v>77</v>
      </c>
      <c r="AY318" s="14" t="s">
        <v>121</v>
      </c>
      <c r="BE318" s="145">
        <f t="shared" si="84"/>
        <v>71239.199999999997</v>
      </c>
      <c r="BF318" s="145">
        <f t="shared" si="85"/>
        <v>0</v>
      </c>
      <c r="BG318" s="145">
        <f t="shared" si="86"/>
        <v>0</v>
      </c>
      <c r="BH318" s="145">
        <f t="shared" si="87"/>
        <v>0</v>
      </c>
      <c r="BI318" s="145">
        <f t="shared" si="88"/>
        <v>0</v>
      </c>
      <c r="BJ318" s="14" t="s">
        <v>77</v>
      </c>
      <c r="BK318" s="145">
        <f t="shared" si="89"/>
        <v>71239.199999999997</v>
      </c>
      <c r="BL318" s="14" t="s">
        <v>128</v>
      </c>
      <c r="BM318" s="144" t="s">
        <v>493</v>
      </c>
    </row>
    <row r="319" spans="1:65" s="2" customFormat="1" ht="21.75" customHeight="1">
      <c r="A319" s="26"/>
      <c r="B319" s="132"/>
      <c r="C319" s="133" t="s">
        <v>69</v>
      </c>
      <c r="D319" s="133" t="s">
        <v>124</v>
      </c>
      <c r="E319" s="134" t="s">
        <v>265</v>
      </c>
      <c r="F319" s="135" t="s">
        <v>266</v>
      </c>
      <c r="G319" s="136" t="s">
        <v>176</v>
      </c>
      <c r="H319" s="137">
        <v>1317.8579999999999</v>
      </c>
      <c r="I319" s="138">
        <v>104.74</v>
      </c>
      <c r="J319" s="138">
        <f t="shared" si="80"/>
        <v>138032.45000000001</v>
      </c>
      <c r="K319" s="139"/>
      <c r="L319" s="27"/>
      <c r="M319" s="140" t="s">
        <v>1</v>
      </c>
      <c r="N319" s="141" t="s">
        <v>34</v>
      </c>
      <c r="O319" s="142">
        <v>0.28999999999999998</v>
      </c>
      <c r="P319" s="142">
        <f t="shared" si="81"/>
        <v>382.17881999999997</v>
      </c>
      <c r="Q319" s="142">
        <v>0</v>
      </c>
      <c r="R319" s="142">
        <f t="shared" si="82"/>
        <v>0</v>
      </c>
      <c r="S319" s="142">
        <v>0</v>
      </c>
      <c r="T319" s="143">
        <f t="shared" si="8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44" t="s">
        <v>128</v>
      </c>
      <c r="AT319" s="144" t="s">
        <v>124</v>
      </c>
      <c r="AU319" s="144" t="s">
        <v>77</v>
      </c>
      <c r="AY319" s="14" t="s">
        <v>121</v>
      </c>
      <c r="BE319" s="145">
        <f t="shared" si="84"/>
        <v>138032.45000000001</v>
      </c>
      <c r="BF319" s="145">
        <f t="shared" si="85"/>
        <v>0</v>
      </c>
      <c r="BG319" s="145">
        <f t="shared" si="86"/>
        <v>0</v>
      </c>
      <c r="BH319" s="145">
        <f t="shared" si="87"/>
        <v>0</v>
      </c>
      <c r="BI319" s="145">
        <f t="shared" si="88"/>
        <v>0</v>
      </c>
      <c r="BJ319" s="14" t="s">
        <v>77</v>
      </c>
      <c r="BK319" s="145">
        <f t="shared" si="89"/>
        <v>138032.45000000001</v>
      </c>
      <c r="BL319" s="14" t="s">
        <v>128</v>
      </c>
      <c r="BM319" s="144" t="s">
        <v>494</v>
      </c>
    </row>
    <row r="320" spans="1:65" s="2" customFormat="1" ht="16.5" customHeight="1">
      <c r="A320" s="26"/>
      <c r="B320" s="132"/>
      <c r="C320" s="133" t="s">
        <v>69</v>
      </c>
      <c r="D320" s="133" t="s">
        <v>124</v>
      </c>
      <c r="E320" s="134" t="s">
        <v>268</v>
      </c>
      <c r="F320" s="135" t="s">
        <v>269</v>
      </c>
      <c r="G320" s="136" t="s">
        <v>176</v>
      </c>
      <c r="H320" s="137">
        <v>658.92899999999997</v>
      </c>
      <c r="I320" s="138">
        <v>32.51</v>
      </c>
      <c r="J320" s="138">
        <f t="shared" si="80"/>
        <v>21421.78</v>
      </c>
      <c r="K320" s="139"/>
      <c r="L320" s="27"/>
      <c r="M320" s="140" t="s">
        <v>1</v>
      </c>
      <c r="N320" s="141" t="s">
        <v>34</v>
      </c>
      <c r="O320" s="142">
        <v>0.09</v>
      </c>
      <c r="P320" s="142">
        <f t="shared" si="81"/>
        <v>59.303609999999992</v>
      </c>
      <c r="Q320" s="142">
        <v>0</v>
      </c>
      <c r="R320" s="142">
        <f t="shared" si="82"/>
        <v>0</v>
      </c>
      <c r="S320" s="142">
        <v>0</v>
      </c>
      <c r="T320" s="143">
        <f t="shared" si="8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44" t="s">
        <v>128</v>
      </c>
      <c r="AT320" s="144" t="s">
        <v>124</v>
      </c>
      <c r="AU320" s="144" t="s">
        <v>77</v>
      </c>
      <c r="AY320" s="14" t="s">
        <v>121</v>
      </c>
      <c r="BE320" s="145">
        <f t="shared" si="84"/>
        <v>21421.78</v>
      </c>
      <c r="BF320" s="145">
        <f t="shared" si="85"/>
        <v>0</v>
      </c>
      <c r="BG320" s="145">
        <f t="shared" si="86"/>
        <v>0</v>
      </c>
      <c r="BH320" s="145">
        <f t="shared" si="87"/>
        <v>0</v>
      </c>
      <c r="BI320" s="145">
        <f t="shared" si="88"/>
        <v>0</v>
      </c>
      <c r="BJ320" s="14" t="s">
        <v>77</v>
      </c>
      <c r="BK320" s="145">
        <f t="shared" si="89"/>
        <v>21421.78</v>
      </c>
      <c r="BL320" s="14" t="s">
        <v>128</v>
      </c>
      <c r="BM320" s="144" t="s">
        <v>495</v>
      </c>
    </row>
    <row r="321" spans="1:65" s="2" customFormat="1" ht="21.75" customHeight="1">
      <c r="A321" s="26"/>
      <c r="B321" s="132"/>
      <c r="C321" s="133" t="s">
        <v>69</v>
      </c>
      <c r="D321" s="133" t="s">
        <v>124</v>
      </c>
      <c r="E321" s="134" t="s">
        <v>271</v>
      </c>
      <c r="F321" s="135" t="s">
        <v>272</v>
      </c>
      <c r="G321" s="136" t="s">
        <v>145</v>
      </c>
      <c r="H321" s="137">
        <v>535.91800000000001</v>
      </c>
      <c r="I321" s="138">
        <v>12.08</v>
      </c>
      <c r="J321" s="138">
        <f t="shared" si="80"/>
        <v>6473.89</v>
      </c>
      <c r="K321" s="139"/>
      <c r="L321" s="27"/>
      <c r="M321" s="140" t="s">
        <v>1</v>
      </c>
      <c r="N321" s="141" t="s">
        <v>34</v>
      </c>
      <c r="O321" s="142">
        <v>0.03</v>
      </c>
      <c r="P321" s="142">
        <f t="shared" si="81"/>
        <v>16.077539999999999</v>
      </c>
      <c r="Q321" s="142">
        <v>0</v>
      </c>
      <c r="R321" s="142">
        <f t="shared" si="82"/>
        <v>0</v>
      </c>
      <c r="S321" s="142">
        <v>0</v>
      </c>
      <c r="T321" s="143">
        <f t="shared" si="8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44" t="s">
        <v>128</v>
      </c>
      <c r="AT321" s="144" t="s">
        <v>124</v>
      </c>
      <c r="AU321" s="144" t="s">
        <v>77</v>
      </c>
      <c r="AY321" s="14" t="s">
        <v>121</v>
      </c>
      <c r="BE321" s="145">
        <f t="shared" si="84"/>
        <v>6473.89</v>
      </c>
      <c r="BF321" s="145">
        <f t="shared" si="85"/>
        <v>0</v>
      </c>
      <c r="BG321" s="145">
        <f t="shared" si="86"/>
        <v>0</v>
      </c>
      <c r="BH321" s="145">
        <f t="shared" si="87"/>
        <v>0</v>
      </c>
      <c r="BI321" s="145">
        <f t="shared" si="88"/>
        <v>0</v>
      </c>
      <c r="BJ321" s="14" t="s">
        <v>77</v>
      </c>
      <c r="BK321" s="145">
        <f t="shared" si="89"/>
        <v>6473.89</v>
      </c>
      <c r="BL321" s="14" t="s">
        <v>128</v>
      </c>
      <c r="BM321" s="144" t="s">
        <v>496</v>
      </c>
    </row>
    <row r="322" spans="1:65" s="2" customFormat="1" ht="21.75" customHeight="1">
      <c r="A322" s="26"/>
      <c r="B322" s="132"/>
      <c r="C322" s="133" t="s">
        <v>69</v>
      </c>
      <c r="D322" s="133" t="s">
        <v>124</v>
      </c>
      <c r="E322" s="134" t="s">
        <v>274</v>
      </c>
      <c r="F322" s="135" t="s">
        <v>275</v>
      </c>
      <c r="G322" s="136" t="s">
        <v>127</v>
      </c>
      <c r="H322" s="137">
        <v>35.054000000000002</v>
      </c>
      <c r="I322" s="138">
        <v>1162.46</v>
      </c>
      <c r="J322" s="138">
        <f t="shared" si="80"/>
        <v>40748.870000000003</v>
      </c>
      <c r="K322" s="139"/>
      <c r="L322" s="27"/>
      <c r="M322" s="140" t="s">
        <v>1</v>
      </c>
      <c r="N322" s="141" t="s">
        <v>34</v>
      </c>
      <c r="O322" s="142">
        <v>0</v>
      </c>
      <c r="P322" s="142">
        <f t="shared" si="81"/>
        <v>0</v>
      </c>
      <c r="Q322" s="142">
        <v>1.4952805E-2</v>
      </c>
      <c r="R322" s="142">
        <f t="shared" si="82"/>
        <v>0.52415562647000002</v>
      </c>
      <c r="S322" s="142">
        <v>0</v>
      </c>
      <c r="T322" s="143">
        <f t="shared" si="8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44" t="s">
        <v>128</v>
      </c>
      <c r="AT322" s="144" t="s">
        <v>124</v>
      </c>
      <c r="AU322" s="144" t="s">
        <v>77</v>
      </c>
      <c r="AY322" s="14" t="s">
        <v>121</v>
      </c>
      <c r="BE322" s="145">
        <f t="shared" si="84"/>
        <v>40748.870000000003</v>
      </c>
      <c r="BF322" s="145">
        <f t="shared" si="85"/>
        <v>0</v>
      </c>
      <c r="BG322" s="145">
        <f t="shared" si="86"/>
        <v>0</v>
      </c>
      <c r="BH322" s="145">
        <f t="shared" si="87"/>
        <v>0</v>
      </c>
      <c r="BI322" s="145">
        <f t="shared" si="88"/>
        <v>0</v>
      </c>
      <c r="BJ322" s="14" t="s">
        <v>77</v>
      </c>
      <c r="BK322" s="145">
        <f t="shared" si="89"/>
        <v>40748.870000000003</v>
      </c>
      <c r="BL322" s="14" t="s">
        <v>128</v>
      </c>
      <c r="BM322" s="144" t="s">
        <v>497</v>
      </c>
    </row>
    <row r="323" spans="1:65" s="2" customFormat="1" ht="21.75" customHeight="1">
      <c r="A323" s="26"/>
      <c r="B323" s="132"/>
      <c r="C323" s="133" t="s">
        <v>69</v>
      </c>
      <c r="D323" s="133" t="s">
        <v>124</v>
      </c>
      <c r="E323" s="134" t="s">
        <v>280</v>
      </c>
      <c r="F323" s="135" t="s">
        <v>281</v>
      </c>
      <c r="G323" s="136" t="s">
        <v>176</v>
      </c>
      <c r="H323" s="137">
        <v>366</v>
      </c>
      <c r="I323" s="138">
        <v>289.93</v>
      </c>
      <c r="J323" s="138">
        <f t="shared" si="80"/>
        <v>106114.38</v>
      </c>
      <c r="K323" s="139"/>
      <c r="L323" s="27"/>
      <c r="M323" s="140" t="s">
        <v>1</v>
      </c>
      <c r="N323" s="141" t="s">
        <v>34</v>
      </c>
      <c r="O323" s="142">
        <v>0.28199999999999997</v>
      </c>
      <c r="P323" s="142">
        <f t="shared" si="81"/>
        <v>103.21199999999999</v>
      </c>
      <c r="Q323" s="142">
        <v>1.0892499999999999E-2</v>
      </c>
      <c r="R323" s="142">
        <f t="shared" si="82"/>
        <v>3.9866549999999998</v>
      </c>
      <c r="S323" s="142">
        <v>0</v>
      </c>
      <c r="T323" s="143">
        <f t="shared" si="8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44" t="s">
        <v>128</v>
      </c>
      <c r="AT323" s="144" t="s">
        <v>124</v>
      </c>
      <c r="AU323" s="144" t="s">
        <v>77</v>
      </c>
      <c r="AY323" s="14" t="s">
        <v>121</v>
      </c>
      <c r="BE323" s="145">
        <f t="shared" si="84"/>
        <v>106114.38</v>
      </c>
      <c r="BF323" s="145">
        <f t="shared" si="85"/>
        <v>0</v>
      </c>
      <c r="BG323" s="145">
        <f t="shared" si="86"/>
        <v>0</v>
      </c>
      <c r="BH323" s="145">
        <f t="shared" si="87"/>
        <v>0</v>
      </c>
      <c r="BI323" s="145">
        <f t="shared" si="88"/>
        <v>0</v>
      </c>
      <c r="BJ323" s="14" t="s">
        <v>77</v>
      </c>
      <c r="BK323" s="145">
        <f t="shared" si="89"/>
        <v>106114.38</v>
      </c>
      <c r="BL323" s="14" t="s">
        <v>128</v>
      </c>
      <c r="BM323" s="144" t="s">
        <v>498</v>
      </c>
    </row>
    <row r="324" spans="1:65" s="2" customFormat="1" ht="16.5" customHeight="1">
      <c r="A324" s="26"/>
      <c r="B324" s="132"/>
      <c r="C324" s="133" t="s">
        <v>69</v>
      </c>
      <c r="D324" s="133" t="s">
        <v>124</v>
      </c>
      <c r="E324" s="134" t="s">
        <v>283</v>
      </c>
      <c r="F324" s="135" t="s">
        <v>284</v>
      </c>
      <c r="G324" s="136" t="s">
        <v>176</v>
      </c>
      <c r="H324" s="137">
        <v>24</v>
      </c>
      <c r="I324" s="138">
        <v>91.01</v>
      </c>
      <c r="J324" s="138">
        <f t="shared" si="80"/>
        <v>2184.2399999999998</v>
      </c>
      <c r="K324" s="139"/>
      <c r="L324" s="27"/>
      <c r="M324" s="140" t="s">
        <v>1</v>
      </c>
      <c r="N324" s="141" t="s">
        <v>34</v>
      </c>
      <c r="O324" s="142">
        <v>0.252</v>
      </c>
      <c r="P324" s="142">
        <f t="shared" si="81"/>
        <v>6.048</v>
      </c>
      <c r="Q324" s="142">
        <v>0</v>
      </c>
      <c r="R324" s="142">
        <f t="shared" si="82"/>
        <v>0</v>
      </c>
      <c r="S324" s="142">
        <v>0</v>
      </c>
      <c r="T324" s="143">
        <f t="shared" si="8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44" t="s">
        <v>128</v>
      </c>
      <c r="AT324" s="144" t="s">
        <v>124</v>
      </c>
      <c r="AU324" s="144" t="s">
        <v>77</v>
      </c>
      <c r="AY324" s="14" t="s">
        <v>121</v>
      </c>
      <c r="BE324" s="145">
        <f t="shared" si="84"/>
        <v>2184.2399999999998</v>
      </c>
      <c r="BF324" s="145">
        <f t="shared" si="85"/>
        <v>0</v>
      </c>
      <c r="BG324" s="145">
        <f t="shared" si="86"/>
        <v>0</v>
      </c>
      <c r="BH324" s="145">
        <f t="shared" si="87"/>
        <v>0</v>
      </c>
      <c r="BI324" s="145">
        <f t="shared" si="88"/>
        <v>0</v>
      </c>
      <c r="BJ324" s="14" t="s">
        <v>77</v>
      </c>
      <c r="BK324" s="145">
        <f t="shared" si="89"/>
        <v>2184.2399999999998</v>
      </c>
      <c r="BL324" s="14" t="s">
        <v>128</v>
      </c>
      <c r="BM324" s="144" t="s">
        <v>499</v>
      </c>
    </row>
    <row r="325" spans="1:65" s="2" customFormat="1" ht="21.75" customHeight="1">
      <c r="A325" s="26"/>
      <c r="B325" s="132"/>
      <c r="C325" s="133" t="s">
        <v>69</v>
      </c>
      <c r="D325" s="133" t="s">
        <v>124</v>
      </c>
      <c r="E325" s="134" t="s">
        <v>286</v>
      </c>
      <c r="F325" s="135" t="s">
        <v>287</v>
      </c>
      <c r="G325" s="136" t="s">
        <v>226</v>
      </c>
      <c r="H325" s="137">
        <v>5.58</v>
      </c>
      <c r="I325" s="138">
        <v>6625.87</v>
      </c>
      <c r="J325" s="138">
        <f t="shared" si="80"/>
        <v>36972.35</v>
      </c>
      <c r="K325" s="139"/>
      <c r="L325" s="27"/>
      <c r="M325" s="140" t="s">
        <v>1</v>
      </c>
      <c r="N325" s="141" t="s">
        <v>34</v>
      </c>
      <c r="O325" s="142">
        <v>0</v>
      </c>
      <c r="P325" s="142">
        <f t="shared" si="81"/>
        <v>0</v>
      </c>
      <c r="Q325" s="142">
        <v>0</v>
      </c>
      <c r="R325" s="142">
        <f t="shared" si="82"/>
        <v>0</v>
      </c>
      <c r="S325" s="142">
        <v>0</v>
      </c>
      <c r="T325" s="143">
        <f t="shared" si="8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44" t="s">
        <v>128</v>
      </c>
      <c r="AT325" s="144" t="s">
        <v>124</v>
      </c>
      <c r="AU325" s="144" t="s">
        <v>77</v>
      </c>
      <c r="AY325" s="14" t="s">
        <v>121</v>
      </c>
      <c r="BE325" s="145">
        <f t="shared" si="84"/>
        <v>36972.35</v>
      </c>
      <c r="BF325" s="145">
        <f t="shared" si="85"/>
        <v>0</v>
      </c>
      <c r="BG325" s="145">
        <f t="shared" si="86"/>
        <v>0</v>
      </c>
      <c r="BH325" s="145">
        <f t="shared" si="87"/>
        <v>0</v>
      </c>
      <c r="BI325" s="145">
        <f t="shared" si="88"/>
        <v>0</v>
      </c>
      <c r="BJ325" s="14" t="s">
        <v>77</v>
      </c>
      <c r="BK325" s="145">
        <f t="shared" si="89"/>
        <v>36972.35</v>
      </c>
      <c r="BL325" s="14" t="s">
        <v>128</v>
      </c>
      <c r="BM325" s="144" t="s">
        <v>500</v>
      </c>
    </row>
    <row r="326" spans="1:65" s="12" customFormat="1" ht="25.9" customHeight="1">
      <c r="B326" s="122"/>
      <c r="D326" s="123" t="s">
        <v>68</v>
      </c>
      <c r="E326" s="124" t="s">
        <v>289</v>
      </c>
      <c r="F326" s="124" t="s">
        <v>290</v>
      </c>
      <c r="J326" s="125">
        <f>BK326</f>
        <v>333488.27999999997</v>
      </c>
      <c r="L326" s="122"/>
      <c r="M326" s="126"/>
      <c r="N326" s="127"/>
      <c r="O326" s="127"/>
      <c r="P326" s="128">
        <f>SUM(P327:P332)</f>
        <v>499.25495999999998</v>
      </c>
      <c r="Q326" s="127"/>
      <c r="R326" s="128">
        <f>SUM(R327:R332)</f>
        <v>6.2270581199999997</v>
      </c>
      <c r="S326" s="127"/>
      <c r="T326" s="129">
        <f>SUM(T327:T332)</f>
        <v>0</v>
      </c>
      <c r="AR326" s="123" t="s">
        <v>77</v>
      </c>
      <c r="AT326" s="130" t="s">
        <v>68</v>
      </c>
      <c r="AU326" s="130" t="s">
        <v>69</v>
      </c>
      <c r="AY326" s="123" t="s">
        <v>121</v>
      </c>
      <c r="BK326" s="131">
        <f>SUM(BK327:BK332)</f>
        <v>333488.27999999997</v>
      </c>
    </row>
    <row r="327" spans="1:65" s="2" customFormat="1" ht="21.75" customHeight="1">
      <c r="A327" s="26"/>
      <c r="B327" s="132"/>
      <c r="C327" s="146" t="s">
        <v>69</v>
      </c>
      <c r="D327" s="146" t="s">
        <v>173</v>
      </c>
      <c r="E327" s="147" t="s">
        <v>291</v>
      </c>
      <c r="F327" s="148" t="s">
        <v>292</v>
      </c>
      <c r="G327" s="149" t="s">
        <v>176</v>
      </c>
      <c r="H327" s="150">
        <v>456.65800000000002</v>
      </c>
      <c r="I327" s="151">
        <v>45.2</v>
      </c>
      <c r="J327" s="151">
        <f t="shared" ref="J327:J332" si="90">ROUND(I327*H327,2)</f>
        <v>20640.939999999999</v>
      </c>
      <c r="K327" s="152"/>
      <c r="L327" s="153"/>
      <c r="M327" s="154" t="s">
        <v>1</v>
      </c>
      <c r="N327" s="155" t="s">
        <v>34</v>
      </c>
      <c r="O327" s="142">
        <v>0</v>
      </c>
      <c r="P327" s="142">
        <f t="shared" ref="P327:P332" si="91">O327*H327</f>
        <v>0</v>
      </c>
      <c r="Q327" s="142">
        <v>0</v>
      </c>
      <c r="R327" s="142">
        <f t="shared" ref="R327:R332" si="92">Q327*H327</f>
        <v>0</v>
      </c>
      <c r="S327" s="142">
        <v>0</v>
      </c>
      <c r="T327" s="143">
        <f t="shared" ref="T327:T332" si="93">S327*H327</f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44" t="s">
        <v>142</v>
      </c>
      <c r="AT327" s="144" t="s">
        <v>173</v>
      </c>
      <c r="AU327" s="144" t="s">
        <v>77</v>
      </c>
      <c r="AY327" s="14" t="s">
        <v>121</v>
      </c>
      <c r="BE327" s="145">
        <f t="shared" ref="BE327:BE332" si="94">IF(N327="základní",J327,0)</f>
        <v>20640.939999999999</v>
      </c>
      <c r="BF327" s="145">
        <f t="shared" ref="BF327:BF332" si="95">IF(N327="snížená",J327,0)</f>
        <v>0</v>
      </c>
      <c r="BG327" s="145">
        <f t="shared" ref="BG327:BG332" si="96">IF(N327="zákl. přenesená",J327,0)</f>
        <v>0</v>
      </c>
      <c r="BH327" s="145">
        <f t="shared" ref="BH327:BH332" si="97">IF(N327="sníž. přenesená",J327,0)</f>
        <v>0</v>
      </c>
      <c r="BI327" s="145">
        <f t="shared" ref="BI327:BI332" si="98">IF(N327="nulová",J327,0)</f>
        <v>0</v>
      </c>
      <c r="BJ327" s="14" t="s">
        <v>77</v>
      </c>
      <c r="BK327" s="145">
        <f t="shared" ref="BK327:BK332" si="99">ROUND(I327*H327,2)</f>
        <v>20640.939999999999</v>
      </c>
      <c r="BL327" s="14" t="s">
        <v>128</v>
      </c>
      <c r="BM327" s="144" t="s">
        <v>501</v>
      </c>
    </row>
    <row r="328" spans="1:65" s="2" customFormat="1" ht="21.75" customHeight="1">
      <c r="A328" s="26"/>
      <c r="B328" s="132"/>
      <c r="C328" s="133" t="s">
        <v>69</v>
      </c>
      <c r="D328" s="133" t="s">
        <v>124</v>
      </c>
      <c r="E328" s="134" t="s">
        <v>294</v>
      </c>
      <c r="F328" s="135" t="s">
        <v>295</v>
      </c>
      <c r="G328" s="136" t="s">
        <v>176</v>
      </c>
      <c r="H328" s="137">
        <v>366</v>
      </c>
      <c r="I328" s="138">
        <v>691.12</v>
      </c>
      <c r="J328" s="138">
        <f t="shared" si="90"/>
        <v>252949.92</v>
      </c>
      <c r="K328" s="139"/>
      <c r="L328" s="27"/>
      <c r="M328" s="140" t="s">
        <v>1</v>
      </c>
      <c r="N328" s="141" t="s">
        <v>34</v>
      </c>
      <c r="O328" s="142">
        <v>1.018</v>
      </c>
      <c r="P328" s="142">
        <f t="shared" si="91"/>
        <v>372.58800000000002</v>
      </c>
      <c r="Q328" s="142">
        <v>1.691382E-2</v>
      </c>
      <c r="R328" s="142">
        <f t="shared" si="92"/>
        <v>6.1904581199999997</v>
      </c>
      <c r="S328" s="142">
        <v>0</v>
      </c>
      <c r="T328" s="143">
        <f t="shared" si="9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44" t="s">
        <v>128</v>
      </c>
      <c r="AT328" s="144" t="s">
        <v>124</v>
      </c>
      <c r="AU328" s="144" t="s">
        <v>77</v>
      </c>
      <c r="AY328" s="14" t="s">
        <v>121</v>
      </c>
      <c r="BE328" s="145">
        <f t="shared" si="94"/>
        <v>252949.92</v>
      </c>
      <c r="BF328" s="145">
        <f t="shared" si="95"/>
        <v>0</v>
      </c>
      <c r="BG328" s="145">
        <f t="shared" si="96"/>
        <v>0</v>
      </c>
      <c r="BH328" s="145">
        <f t="shared" si="97"/>
        <v>0</v>
      </c>
      <c r="BI328" s="145">
        <f t="shared" si="98"/>
        <v>0</v>
      </c>
      <c r="BJ328" s="14" t="s">
        <v>77</v>
      </c>
      <c r="BK328" s="145">
        <f t="shared" si="99"/>
        <v>252949.92</v>
      </c>
      <c r="BL328" s="14" t="s">
        <v>128</v>
      </c>
      <c r="BM328" s="144" t="s">
        <v>502</v>
      </c>
    </row>
    <row r="329" spans="1:65" s="2" customFormat="1" ht="16.5" customHeight="1">
      <c r="A329" s="26"/>
      <c r="B329" s="132"/>
      <c r="C329" s="133" t="s">
        <v>69</v>
      </c>
      <c r="D329" s="133" t="s">
        <v>124</v>
      </c>
      <c r="E329" s="134" t="s">
        <v>297</v>
      </c>
      <c r="F329" s="135" t="s">
        <v>298</v>
      </c>
      <c r="G329" s="136" t="s">
        <v>176</v>
      </c>
      <c r="H329" s="137">
        <v>366</v>
      </c>
      <c r="I329" s="138">
        <v>29.18</v>
      </c>
      <c r="J329" s="138">
        <f t="shared" si="90"/>
        <v>10679.88</v>
      </c>
      <c r="K329" s="139"/>
      <c r="L329" s="27"/>
      <c r="M329" s="140" t="s">
        <v>1</v>
      </c>
      <c r="N329" s="141" t="s">
        <v>34</v>
      </c>
      <c r="O329" s="142">
        <v>0.04</v>
      </c>
      <c r="P329" s="142">
        <f t="shared" si="91"/>
        <v>14.64</v>
      </c>
      <c r="Q329" s="142">
        <v>1E-4</v>
      </c>
      <c r="R329" s="142">
        <f t="shared" si="92"/>
        <v>3.6600000000000001E-2</v>
      </c>
      <c r="S329" s="142">
        <v>0</v>
      </c>
      <c r="T329" s="143">
        <f t="shared" si="9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44" t="s">
        <v>128</v>
      </c>
      <c r="AT329" s="144" t="s">
        <v>124</v>
      </c>
      <c r="AU329" s="144" t="s">
        <v>77</v>
      </c>
      <c r="AY329" s="14" t="s">
        <v>121</v>
      </c>
      <c r="BE329" s="145">
        <f t="shared" si="94"/>
        <v>10679.88</v>
      </c>
      <c r="BF329" s="145">
        <f t="shared" si="95"/>
        <v>0</v>
      </c>
      <c r="BG329" s="145">
        <f t="shared" si="96"/>
        <v>0</v>
      </c>
      <c r="BH329" s="145">
        <f t="shared" si="97"/>
        <v>0</v>
      </c>
      <c r="BI329" s="145">
        <f t="shared" si="98"/>
        <v>0</v>
      </c>
      <c r="BJ329" s="14" t="s">
        <v>77</v>
      </c>
      <c r="BK329" s="145">
        <f t="shared" si="99"/>
        <v>10679.88</v>
      </c>
      <c r="BL329" s="14" t="s">
        <v>128</v>
      </c>
      <c r="BM329" s="144" t="s">
        <v>503</v>
      </c>
    </row>
    <row r="330" spans="1:65" s="2" customFormat="1" ht="16.5" customHeight="1">
      <c r="A330" s="26"/>
      <c r="B330" s="132"/>
      <c r="C330" s="133" t="s">
        <v>69</v>
      </c>
      <c r="D330" s="133" t="s">
        <v>124</v>
      </c>
      <c r="E330" s="134" t="s">
        <v>300</v>
      </c>
      <c r="F330" s="135" t="s">
        <v>301</v>
      </c>
      <c r="G330" s="136" t="s">
        <v>176</v>
      </c>
      <c r="H330" s="137">
        <v>415.14400000000001</v>
      </c>
      <c r="I330" s="138">
        <v>41.57</v>
      </c>
      <c r="J330" s="138">
        <f t="shared" si="90"/>
        <v>17257.54</v>
      </c>
      <c r="K330" s="139"/>
      <c r="L330" s="27"/>
      <c r="M330" s="140" t="s">
        <v>1</v>
      </c>
      <c r="N330" s="141" t="s">
        <v>34</v>
      </c>
      <c r="O330" s="142">
        <v>0.09</v>
      </c>
      <c r="P330" s="142">
        <f t="shared" si="91"/>
        <v>37.362960000000001</v>
      </c>
      <c r="Q330" s="142">
        <v>0</v>
      </c>
      <c r="R330" s="142">
        <f t="shared" si="92"/>
        <v>0</v>
      </c>
      <c r="S330" s="142">
        <v>0</v>
      </c>
      <c r="T330" s="143">
        <f t="shared" si="9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44" t="s">
        <v>128</v>
      </c>
      <c r="AT330" s="144" t="s">
        <v>124</v>
      </c>
      <c r="AU330" s="144" t="s">
        <v>77</v>
      </c>
      <c r="AY330" s="14" t="s">
        <v>121</v>
      </c>
      <c r="BE330" s="145">
        <f t="shared" si="94"/>
        <v>17257.54</v>
      </c>
      <c r="BF330" s="145">
        <f t="shared" si="95"/>
        <v>0</v>
      </c>
      <c r="BG330" s="145">
        <f t="shared" si="96"/>
        <v>0</v>
      </c>
      <c r="BH330" s="145">
        <f t="shared" si="97"/>
        <v>0</v>
      </c>
      <c r="BI330" s="145">
        <f t="shared" si="98"/>
        <v>0</v>
      </c>
      <c r="BJ330" s="14" t="s">
        <v>77</v>
      </c>
      <c r="BK330" s="145">
        <f t="shared" si="99"/>
        <v>17257.54</v>
      </c>
      <c r="BL330" s="14" t="s">
        <v>128</v>
      </c>
      <c r="BM330" s="144" t="s">
        <v>504</v>
      </c>
    </row>
    <row r="331" spans="1:65" s="2" customFormat="1" ht="21.75" customHeight="1">
      <c r="A331" s="26"/>
      <c r="B331" s="132"/>
      <c r="C331" s="133" t="s">
        <v>69</v>
      </c>
      <c r="D331" s="133" t="s">
        <v>124</v>
      </c>
      <c r="E331" s="134" t="s">
        <v>303</v>
      </c>
      <c r="F331" s="135" t="s">
        <v>304</v>
      </c>
      <c r="G331" s="136" t="s">
        <v>176</v>
      </c>
      <c r="H331" s="137">
        <v>366</v>
      </c>
      <c r="I331" s="138">
        <v>73.680000000000007</v>
      </c>
      <c r="J331" s="138">
        <f t="shared" si="90"/>
        <v>26966.880000000001</v>
      </c>
      <c r="K331" s="139"/>
      <c r="L331" s="27"/>
      <c r="M331" s="140" t="s">
        <v>1</v>
      </c>
      <c r="N331" s="141" t="s">
        <v>34</v>
      </c>
      <c r="O331" s="142">
        <v>0.20399999999999999</v>
      </c>
      <c r="P331" s="142">
        <f t="shared" si="91"/>
        <v>74.664000000000001</v>
      </c>
      <c r="Q331" s="142">
        <v>0</v>
      </c>
      <c r="R331" s="142">
        <f t="shared" si="92"/>
        <v>0</v>
      </c>
      <c r="S331" s="142">
        <v>0</v>
      </c>
      <c r="T331" s="143">
        <f t="shared" si="9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44" t="s">
        <v>128</v>
      </c>
      <c r="AT331" s="144" t="s">
        <v>124</v>
      </c>
      <c r="AU331" s="144" t="s">
        <v>77</v>
      </c>
      <c r="AY331" s="14" t="s">
        <v>121</v>
      </c>
      <c r="BE331" s="145">
        <f t="shared" si="94"/>
        <v>26966.880000000001</v>
      </c>
      <c r="BF331" s="145">
        <f t="shared" si="95"/>
        <v>0</v>
      </c>
      <c r="BG331" s="145">
        <f t="shared" si="96"/>
        <v>0</v>
      </c>
      <c r="BH331" s="145">
        <f t="shared" si="97"/>
        <v>0</v>
      </c>
      <c r="BI331" s="145">
        <f t="shared" si="98"/>
        <v>0</v>
      </c>
      <c r="BJ331" s="14" t="s">
        <v>77</v>
      </c>
      <c r="BK331" s="145">
        <f t="shared" si="99"/>
        <v>26966.880000000001</v>
      </c>
      <c r="BL331" s="14" t="s">
        <v>128</v>
      </c>
      <c r="BM331" s="144" t="s">
        <v>505</v>
      </c>
    </row>
    <row r="332" spans="1:65" s="2" customFormat="1" ht="21.75" customHeight="1">
      <c r="A332" s="26"/>
      <c r="B332" s="132"/>
      <c r="C332" s="133" t="s">
        <v>69</v>
      </c>
      <c r="D332" s="133" t="s">
        <v>124</v>
      </c>
      <c r="E332" s="134" t="s">
        <v>306</v>
      </c>
      <c r="F332" s="135" t="s">
        <v>307</v>
      </c>
      <c r="G332" s="136" t="s">
        <v>226</v>
      </c>
      <c r="H332" s="137">
        <v>1.52</v>
      </c>
      <c r="I332" s="138">
        <v>3284.95</v>
      </c>
      <c r="J332" s="138">
        <f t="shared" si="90"/>
        <v>4993.12</v>
      </c>
      <c r="K332" s="139"/>
      <c r="L332" s="27"/>
      <c r="M332" s="140" t="s">
        <v>1</v>
      </c>
      <c r="N332" s="141" t="s">
        <v>34</v>
      </c>
      <c r="O332" s="142">
        <v>0</v>
      </c>
      <c r="P332" s="142">
        <f t="shared" si="91"/>
        <v>0</v>
      </c>
      <c r="Q332" s="142">
        <v>0</v>
      </c>
      <c r="R332" s="142">
        <f t="shared" si="92"/>
        <v>0</v>
      </c>
      <c r="S332" s="142">
        <v>0</v>
      </c>
      <c r="T332" s="143">
        <f t="shared" si="9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44" t="s">
        <v>128</v>
      </c>
      <c r="AT332" s="144" t="s">
        <v>124</v>
      </c>
      <c r="AU332" s="144" t="s">
        <v>77</v>
      </c>
      <c r="AY332" s="14" t="s">
        <v>121</v>
      </c>
      <c r="BE332" s="145">
        <f t="shared" si="94"/>
        <v>4993.12</v>
      </c>
      <c r="BF332" s="145">
        <f t="shared" si="95"/>
        <v>0</v>
      </c>
      <c r="BG332" s="145">
        <f t="shared" si="96"/>
        <v>0</v>
      </c>
      <c r="BH332" s="145">
        <f t="shared" si="97"/>
        <v>0</v>
      </c>
      <c r="BI332" s="145">
        <f t="shared" si="98"/>
        <v>0</v>
      </c>
      <c r="BJ332" s="14" t="s">
        <v>77</v>
      </c>
      <c r="BK332" s="145">
        <f t="shared" si="99"/>
        <v>4993.12</v>
      </c>
      <c r="BL332" s="14" t="s">
        <v>128</v>
      </c>
      <c r="BM332" s="144" t="s">
        <v>506</v>
      </c>
    </row>
    <row r="333" spans="1:65" s="12" customFormat="1" ht="25.9" customHeight="1">
      <c r="B333" s="122"/>
      <c r="D333" s="123" t="s">
        <v>68</v>
      </c>
      <c r="E333" s="124" t="s">
        <v>309</v>
      </c>
      <c r="F333" s="124" t="s">
        <v>310</v>
      </c>
      <c r="J333" s="125">
        <f>BK333</f>
        <v>486065.56000000006</v>
      </c>
      <c r="L333" s="122"/>
      <c r="M333" s="126"/>
      <c r="N333" s="127"/>
      <c r="O333" s="127"/>
      <c r="P333" s="128">
        <f>SUM(P334:P353)</f>
        <v>14.147500000000001</v>
      </c>
      <c r="Q333" s="127"/>
      <c r="R333" s="128">
        <f>SUM(R334:R353)</f>
        <v>2.8041274999999997E-2</v>
      </c>
      <c r="S333" s="127"/>
      <c r="T333" s="129">
        <f>SUM(T334:T353)</f>
        <v>0</v>
      </c>
      <c r="AR333" s="123" t="s">
        <v>77</v>
      </c>
      <c r="AT333" s="130" t="s">
        <v>68</v>
      </c>
      <c r="AU333" s="130" t="s">
        <v>69</v>
      </c>
      <c r="AY333" s="123" t="s">
        <v>121</v>
      </c>
      <c r="BK333" s="131">
        <f>SUM(BK334:BK353)</f>
        <v>486065.56000000006</v>
      </c>
    </row>
    <row r="334" spans="1:65" s="2" customFormat="1" ht="33" customHeight="1">
      <c r="A334" s="26"/>
      <c r="B334" s="132"/>
      <c r="C334" s="133" t="s">
        <v>69</v>
      </c>
      <c r="D334" s="133" t="s">
        <v>124</v>
      </c>
      <c r="E334" s="134" t="s">
        <v>507</v>
      </c>
      <c r="F334" s="135" t="s">
        <v>508</v>
      </c>
      <c r="G334" s="136" t="s">
        <v>145</v>
      </c>
      <c r="H334" s="137">
        <v>76.3</v>
      </c>
      <c r="I334" s="138">
        <v>1148.1099999999999</v>
      </c>
      <c r="J334" s="138">
        <f t="shared" ref="J334:J353" si="100">ROUND(I334*H334,2)</f>
        <v>87600.79</v>
      </c>
      <c r="K334" s="139"/>
      <c r="L334" s="27"/>
      <c r="M334" s="140" t="s">
        <v>1</v>
      </c>
      <c r="N334" s="141" t="s">
        <v>34</v>
      </c>
      <c r="O334" s="142">
        <v>0</v>
      </c>
      <c r="P334" s="142">
        <f t="shared" ref="P334:P353" si="101">O334*H334</f>
        <v>0</v>
      </c>
      <c r="Q334" s="142">
        <v>0</v>
      </c>
      <c r="R334" s="142">
        <f t="shared" ref="R334:R353" si="102">Q334*H334</f>
        <v>0</v>
      </c>
      <c r="S334" s="142">
        <v>0</v>
      </c>
      <c r="T334" s="143">
        <f t="shared" ref="T334:T353" si="103">S334*H334</f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44" t="s">
        <v>128</v>
      </c>
      <c r="AT334" s="144" t="s">
        <v>124</v>
      </c>
      <c r="AU334" s="144" t="s">
        <v>77</v>
      </c>
      <c r="AY334" s="14" t="s">
        <v>121</v>
      </c>
      <c r="BE334" s="145">
        <f t="shared" ref="BE334:BE353" si="104">IF(N334="základní",J334,0)</f>
        <v>87600.79</v>
      </c>
      <c r="BF334" s="145">
        <f t="shared" ref="BF334:BF353" si="105">IF(N334="snížená",J334,0)</f>
        <v>0</v>
      </c>
      <c r="BG334" s="145">
        <f t="shared" ref="BG334:BG353" si="106">IF(N334="zákl. přenesená",J334,0)</f>
        <v>0</v>
      </c>
      <c r="BH334" s="145">
        <f t="shared" ref="BH334:BH353" si="107">IF(N334="sníž. přenesená",J334,0)</f>
        <v>0</v>
      </c>
      <c r="BI334" s="145">
        <f t="shared" ref="BI334:BI353" si="108">IF(N334="nulová",J334,0)</f>
        <v>0</v>
      </c>
      <c r="BJ334" s="14" t="s">
        <v>77</v>
      </c>
      <c r="BK334" s="145">
        <f t="shared" ref="BK334:BK353" si="109">ROUND(I334*H334,2)</f>
        <v>87600.79</v>
      </c>
      <c r="BL334" s="14" t="s">
        <v>128</v>
      </c>
      <c r="BM334" s="144" t="s">
        <v>509</v>
      </c>
    </row>
    <row r="335" spans="1:65" s="2" customFormat="1" ht="33" customHeight="1">
      <c r="A335" s="26"/>
      <c r="B335" s="132"/>
      <c r="C335" s="133" t="s">
        <v>69</v>
      </c>
      <c r="D335" s="133" t="s">
        <v>124</v>
      </c>
      <c r="E335" s="134" t="s">
        <v>510</v>
      </c>
      <c r="F335" s="135" t="s">
        <v>511</v>
      </c>
      <c r="G335" s="136" t="s">
        <v>145</v>
      </c>
      <c r="H335" s="137">
        <v>33.200000000000003</v>
      </c>
      <c r="I335" s="138">
        <v>806.53</v>
      </c>
      <c r="J335" s="138">
        <f t="shared" si="100"/>
        <v>26776.799999999999</v>
      </c>
      <c r="K335" s="139"/>
      <c r="L335" s="27"/>
      <c r="M335" s="140" t="s">
        <v>1</v>
      </c>
      <c r="N335" s="141" t="s">
        <v>34</v>
      </c>
      <c r="O335" s="142">
        <v>0</v>
      </c>
      <c r="P335" s="142">
        <f t="shared" si="101"/>
        <v>0</v>
      </c>
      <c r="Q335" s="142">
        <v>0</v>
      </c>
      <c r="R335" s="142">
        <f t="shared" si="102"/>
        <v>0</v>
      </c>
      <c r="S335" s="142">
        <v>0</v>
      </c>
      <c r="T335" s="143">
        <f t="shared" si="10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44" t="s">
        <v>128</v>
      </c>
      <c r="AT335" s="144" t="s">
        <v>124</v>
      </c>
      <c r="AU335" s="144" t="s">
        <v>77</v>
      </c>
      <c r="AY335" s="14" t="s">
        <v>121</v>
      </c>
      <c r="BE335" s="145">
        <f t="shared" si="104"/>
        <v>26776.799999999999</v>
      </c>
      <c r="BF335" s="145">
        <f t="shared" si="105"/>
        <v>0</v>
      </c>
      <c r="BG335" s="145">
        <f t="shared" si="106"/>
        <v>0</v>
      </c>
      <c r="BH335" s="145">
        <f t="shared" si="107"/>
        <v>0</v>
      </c>
      <c r="BI335" s="145">
        <f t="shared" si="108"/>
        <v>0</v>
      </c>
      <c r="BJ335" s="14" t="s">
        <v>77</v>
      </c>
      <c r="BK335" s="145">
        <f t="shared" si="109"/>
        <v>26776.799999999999</v>
      </c>
      <c r="BL335" s="14" t="s">
        <v>128</v>
      </c>
      <c r="BM335" s="144" t="s">
        <v>512</v>
      </c>
    </row>
    <row r="336" spans="1:65" s="2" customFormat="1" ht="33" customHeight="1">
      <c r="A336" s="26"/>
      <c r="B336" s="132"/>
      <c r="C336" s="133" t="s">
        <v>69</v>
      </c>
      <c r="D336" s="133" t="s">
        <v>124</v>
      </c>
      <c r="E336" s="134" t="s">
        <v>513</v>
      </c>
      <c r="F336" s="135" t="s">
        <v>514</v>
      </c>
      <c r="G336" s="136" t="s">
        <v>145</v>
      </c>
      <c r="H336" s="137">
        <v>28</v>
      </c>
      <c r="I336" s="138">
        <v>2441.44</v>
      </c>
      <c r="J336" s="138">
        <f t="shared" si="100"/>
        <v>68360.320000000007</v>
      </c>
      <c r="K336" s="139"/>
      <c r="L336" s="27"/>
      <c r="M336" s="140" t="s">
        <v>1</v>
      </c>
      <c r="N336" s="141" t="s">
        <v>34</v>
      </c>
      <c r="O336" s="142">
        <v>0</v>
      </c>
      <c r="P336" s="142">
        <f t="shared" si="101"/>
        <v>0</v>
      </c>
      <c r="Q336" s="142">
        <v>0</v>
      </c>
      <c r="R336" s="142">
        <f t="shared" si="102"/>
        <v>0</v>
      </c>
      <c r="S336" s="142">
        <v>0</v>
      </c>
      <c r="T336" s="143">
        <f t="shared" si="10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44" t="s">
        <v>128</v>
      </c>
      <c r="AT336" s="144" t="s">
        <v>124</v>
      </c>
      <c r="AU336" s="144" t="s">
        <v>77</v>
      </c>
      <c r="AY336" s="14" t="s">
        <v>121</v>
      </c>
      <c r="BE336" s="145">
        <f t="shared" si="104"/>
        <v>68360.320000000007</v>
      </c>
      <c r="BF336" s="145">
        <f t="shared" si="105"/>
        <v>0</v>
      </c>
      <c r="BG336" s="145">
        <f t="shared" si="106"/>
        <v>0</v>
      </c>
      <c r="BH336" s="145">
        <f t="shared" si="107"/>
        <v>0</v>
      </c>
      <c r="BI336" s="145">
        <f t="shared" si="108"/>
        <v>0</v>
      </c>
      <c r="BJ336" s="14" t="s">
        <v>77</v>
      </c>
      <c r="BK336" s="145">
        <f t="shared" si="109"/>
        <v>68360.320000000007</v>
      </c>
      <c r="BL336" s="14" t="s">
        <v>128</v>
      </c>
      <c r="BM336" s="144" t="s">
        <v>515</v>
      </c>
    </row>
    <row r="337" spans="1:65" s="2" customFormat="1" ht="21.75" customHeight="1">
      <c r="A337" s="26"/>
      <c r="B337" s="132"/>
      <c r="C337" s="133" t="s">
        <v>69</v>
      </c>
      <c r="D337" s="133" t="s">
        <v>124</v>
      </c>
      <c r="E337" s="134" t="s">
        <v>516</v>
      </c>
      <c r="F337" s="135" t="s">
        <v>517</v>
      </c>
      <c r="G337" s="136" t="s">
        <v>145</v>
      </c>
      <c r="H337" s="137">
        <v>76.3</v>
      </c>
      <c r="I337" s="138">
        <v>315.14999999999998</v>
      </c>
      <c r="J337" s="138">
        <f t="shared" si="100"/>
        <v>24045.95</v>
      </c>
      <c r="K337" s="139"/>
      <c r="L337" s="27"/>
      <c r="M337" s="140" t="s">
        <v>1</v>
      </c>
      <c r="N337" s="141" t="s">
        <v>34</v>
      </c>
      <c r="O337" s="142">
        <v>0</v>
      </c>
      <c r="P337" s="142">
        <f t="shared" si="101"/>
        <v>0</v>
      </c>
      <c r="Q337" s="142">
        <v>0</v>
      </c>
      <c r="R337" s="142">
        <f t="shared" si="102"/>
        <v>0</v>
      </c>
      <c r="S337" s="142">
        <v>0</v>
      </c>
      <c r="T337" s="143">
        <f t="shared" si="10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44" t="s">
        <v>128</v>
      </c>
      <c r="AT337" s="144" t="s">
        <v>124</v>
      </c>
      <c r="AU337" s="144" t="s">
        <v>77</v>
      </c>
      <c r="AY337" s="14" t="s">
        <v>121</v>
      </c>
      <c r="BE337" s="145">
        <f t="shared" si="104"/>
        <v>24045.95</v>
      </c>
      <c r="BF337" s="145">
        <f t="shared" si="105"/>
        <v>0</v>
      </c>
      <c r="BG337" s="145">
        <f t="shared" si="106"/>
        <v>0</v>
      </c>
      <c r="BH337" s="145">
        <f t="shared" si="107"/>
        <v>0</v>
      </c>
      <c r="BI337" s="145">
        <f t="shared" si="108"/>
        <v>0</v>
      </c>
      <c r="BJ337" s="14" t="s">
        <v>77</v>
      </c>
      <c r="BK337" s="145">
        <f t="shared" si="109"/>
        <v>24045.95</v>
      </c>
      <c r="BL337" s="14" t="s">
        <v>128</v>
      </c>
      <c r="BM337" s="144" t="s">
        <v>518</v>
      </c>
    </row>
    <row r="338" spans="1:65" s="2" customFormat="1" ht="21.75" customHeight="1">
      <c r="A338" s="26"/>
      <c r="B338" s="132"/>
      <c r="C338" s="133" t="s">
        <v>69</v>
      </c>
      <c r="D338" s="133" t="s">
        <v>124</v>
      </c>
      <c r="E338" s="134" t="s">
        <v>519</v>
      </c>
      <c r="F338" s="135" t="s">
        <v>520</v>
      </c>
      <c r="G338" s="136" t="s">
        <v>145</v>
      </c>
      <c r="H338" s="137">
        <v>65</v>
      </c>
      <c r="I338" s="138">
        <v>870</v>
      </c>
      <c r="J338" s="138">
        <f t="shared" si="100"/>
        <v>56550</v>
      </c>
      <c r="K338" s="139"/>
      <c r="L338" s="27"/>
      <c r="M338" s="140" t="s">
        <v>1</v>
      </c>
      <c r="N338" s="141" t="s">
        <v>34</v>
      </c>
      <c r="O338" s="142">
        <v>0</v>
      </c>
      <c r="P338" s="142">
        <f t="shared" si="101"/>
        <v>0</v>
      </c>
      <c r="Q338" s="142">
        <v>0</v>
      </c>
      <c r="R338" s="142">
        <f t="shared" si="102"/>
        <v>0</v>
      </c>
      <c r="S338" s="142">
        <v>0</v>
      </c>
      <c r="T338" s="143">
        <f t="shared" si="10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44" t="s">
        <v>128</v>
      </c>
      <c r="AT338" s="144" t="s">
        <v>124</v>
      </c>
      <c r="AU338" s="144" t="s">
        <v>77</v>
      </c>
      <c r="AY338" s="14" t="s">
        <v>121</v>
      </c>
      <c r="BE338" s="145">
        <f t="shared" si="104"/>
        <v>56550</v>
      </c>
      <c r="BF338" s="145">
        <f t="shared" si="105"/>
        <v>0</v>
      </c>
      <c r="BG338" s="145">
        <f t="shared" si="106"/>
        <v>0</v>
      </c>
      <c r="BH338" s="145">
        <f t="shared" si="107"/>
        <v>0</v>
      </c>
      <c r="BI338" s="145">
        <f t="shared" si="108"/>
        <v>0</v>
      </c>
      <c r="BJ338" s="14" t="s">
        <v>77</v>
      </c>
      <c r="BK338" s="145">
        <f t="shared" si="109"/>
        <v>56550</v>
      </c>
      <c r="BL338" s="14" t="s">
        <v>128</v>
      </c>
      <c r="BM338" s="144" t="s">
        <v>521</v>
      </c>
    </row>
    <row r="339" spans="1:65" s="2" customFormat="1" ht="21.75" customHeight="1">
      <c r="A339" s="26"/>
      <c r="B339" s="132"/>
      <c r="C339" s="133" t="s">
        <v>69</v>
      </c>
      <c r="D339" s="133" t="s">
        <v>124</v>
      </c>
      <c r="E339" s="134" t="s">
        <v>522</v>
      </c>
      <c r="F339" s="135" t="s">
        <v>523</v>
      </c>
      <c r="G339" s="136" t="s">
        <v>145</v>
      </c>
      <c r="H339" s="137">
        <v>27.2</v>
      </c>
      <c r="I339" s="138">
        <v>430.57</v>
      </c>
      <c r="J339" s="138">
        <f t="shared" si="100"/>
        <v>11711.5</v>
      </c>
      <c r="K339" s="139"/>
      <c r="L339" s="27"/>
      <c r="M339" s="140" t="s">
        <v>1</v>
      </c>
      <c r="N339" s="141" t="s">
        <v>34</v>
      </c>
      <c r="O339" s="142">
        <v>0</v>
      </c>
      <c r="P339" s="142">
        <f t="shared" si="101"/>
        <v>0</v>
      </c>
      <c r="Q339" s="142">
        <v>0</v>
      </c>
      <c r="R339" s="142">
        <f t="shared" si="102"/>
        <v>0</v>
      </c>
      <c r="S339" s="142">
        <v>0</v>
      </c>
      <c r="T339" s="143">
        <f t="shared" si="10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44" t="s">
        <v>128</v>
      </c>
      <c r="AT339" s="144" t="s">
        <v>124</v>
      </c>
      <c r="AU339" s="144" t="s">
        <v>77</v>
      </c>
      <c r="AY339" s="14" t="s">
        <v>121</v>
      </c>
      <c r="BE339" s="145">
        <f t="shared" si="104"/>
        <v>11711.5</v>
      </c>
      <c r="BF339" s="145">
        <f t="shared" si="105"/>
        <v>0</v>
      </c>
      <c r="BG339" s="145">
        <f t="shared" si="106"/>
        <v>0</v>
      </c>
      <c r="BH339" s="145">
        <f t="shared" si="107"/>
        <v>0</v>
      </c>
      <c r="BI339" s="145">
        <f t="shared" si="108"/>
        <v>0</v>
      </c>
      <c r="BJ339" s="14" t="s">
        <v>77</v>
      </c>
      <c r="BK339" s="145">
        <f t="shared" si="109"/>
        <v>11711.5</v>
      </c>
      <c r="BL339" s="14" t="s">
        <v>128</v>
      </c>
      <c r="BM339" s="144" t="s">
        <v>524</v>
      </c>
    </row>
    <row r="340" spans="1:65" s="2" customFormat="1" ht="33" customHeight="1">
      <c r="A340" s="26"/>
      <c r="B340" s="132"/>
      <c r="C340" s="133" t="s">
        <v>69</v>
      </c>
      <c r="D340" s="133" t="s">
        <v>124</v>
      </c>
      <c r="E340" s="134" t="s">
        <v>525</v>
      </c>
      <c r="F340" s="135" t="s">
        <v>526</v>
      </c>
      <c r="G340" s="136" t="s">
        <v>145</v>
      </c>
      <c r="H340" s="137">
        <v>39.700000000000003</v>
      </c>
      <c r="I340" s="138">
        <v>730.76</v>
      </c>
      <c r="J340" s="138">
        <f t="shared" si="100"/>
        <v>29011.17</v>
      </c>
      <c r="K340" s="139"/>
      <c r="L340" s="27"/>
      <c r="M340" s="140" t="s">
        <v>1</v>
      </c>
      <c r="N340" s="141" t="s">
        <v>34</v>
      </c>
      <c r="O340" s="142">
        <v>0</v>
      </c>
      <c r="P340" s="142">
        <f t="shared" si="101"/>
        <v>0</v>
      </c>
      <c r="Q340" s="142">
        <v>0</v>
      </c>
      <c r="R340" s="142">
        <f t="shared" si="102"/>
        <v>0</v>
      </c>
      <c r="S340" s="142">
        <v>0</v>
      </c>
      <c r="T340" s="143">
        <f t="shared" si="103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44" t="s">
        <v>128</v>
      </c>
      <c r="AT340" s="144" t="s">
        <v>124</v>
      </c>
      <c r="AU340" s="144" t="s">
        <v>77</v>
      </c>
      <c r="AY340" s="14" t="s">
        <v>121</v>
      </c>
      <c r="BE340" s="145">
        <f t="shared" si="104"/>
        <v>29011.17</v>
      </c>
      <c r="BF340" s="145">
        <f t="shared" si="105"/>
        <v>0</v>
      </c>
      <c r="BG340" s="145">
        <f t="shared" si="106"/>
        <v>0</v>
      </c>
      <c r="BH340" s="145">
        <f t="shared" si="107"/>
        <v>0</v>
      </c>
      <c r="BI340" s="145">
        <f t="shared" si="108"/>
        <v>0</v>
      </c>
      <c r="BJ340" s="14" t="s">
        <v>77</v>
      </c>
      <c r="BK340" s="145">
        <f t="shared" si="109"/>
        <v>29011.17</v>
      </c>
      <c r="BL340" s="14" t="s">
        <v>128</v>
      </c>
      <c r="BM340" s="144" t="s">
        <v>527</v>
      </c>
    </row>
    <row r="341" spans="1:65" s="2" customFormat="1" ht="21.75" customHeight="1">
      <c r="A341" s="26"/>
      <c r="B341" s="132"/>
      <c r="C341" s="133" t="s">
        <v>69</v>
      </c>
      <c r="D341" s="133" t="s">
        <v>124</v>
      </c>
      <c r="E341" s="134" t="s">
        <v>528</v>
      </c>
      <c r="F341" s="135" t="s">
        <v>529</v>
      </c>
      <c r="G341" s="136" t="s">
        <v>145</v>
      </c>
      <c r="H341" s="137">
        <v>15</v>
      </c>
      <c r="I341" s="138">
        <v>1250.18</v>
      </c>
      <c r="J341" s="138">
        <f t="shared" si="100"/>
        <v>18752.7</v>
      </c>
      <c r="K341" s="139"/>
      <c r="L341" s="27"/>
      <c r="M341" s="140" t="s">
        <v>1</v>
      </c>
      <c r="N341" s="141" t="s">
        <v>34</v>
      </c>
      <c r="O341" s="142">
        <v>0.628</v>
      </c>
      <c r="P341" s="142">
        <f t="shared" si="101"/>
        <v>9.42</v>
      </c>
      <c r="Q341" s="142">
        <v>1.1046999999999999E-3</v>
      </c>
      <c r="R341" s="142">
        <f t="shared" si="102"/>
        <v>1.6570499999999998E-2</v>
      </c>
      <c r="S341" s="142">
        <v>0</v>
      </c>
      <c r="T341" s="143">
        <f t="shared" si="10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44" t="s">
        <v>128</v>
      </c>
      <c r="AT341" s="144" t="s">
        <v>124</v>
      </c>
      <c r="AU341" s="144" t="s">
        <v>77</v>
      </c>
      <c r="AY341" s="14" t="s">
        <v>121</v>
      </c>
      <c r="BE341" s="145">
        <f t="shared" si="104"/>
        <v>18752.7</v>
      </c>
      <c r="BF341" s="145">
        <f t="shared" si="105"/>
        <v>0</v>
      </c>
      <c r="BG341" s="145">
        <f t="shared" si="106"/>
        <v>0</v>
      </c>
      <c r="BH341" s="145">
        <f t="shared" si="107"/>
        <v>0</v>
      </c>
      <c r="BI341" s="145">
        <f t="shared" si="108"/>
        <v>0</v>
      </c>
      <c r="BJ341" s="14" t="s">
        <v>77</v>
      </c>
      <c r="BK341" s="145">
        <f t="shared" si="109"/>
        <v>18752.7</v>
      </c>
      <c r="BL341" s="14" t="s">
        <v>128</v>
      </c>
      <c r="BM341" s="144" t="s">
        <v>530</v>
      </c>
    </row>
    <row r="342" spans="1:65" s="2" customFormat="1" ht="21.75" customHeight="1">
      <c r="A342" s="26"/>
      <c r="B342" s="132"/>
      <c r="C342" s="133" t="s">
        <v>69</v>
      </c>
      <c r="D342" s="133" t="s">
        <v>124</v>
      </c>
      <c r="E342" s="134" t="s">
        <v>531</v>
      </c>
      <c r="F342" s="135" t="s">
        <v>532</v>
      </c>
      <c r="G342" s="136" t="s">
        <v>145</v>
      </c>
      <c r="H342" s="137">
        <v>72</v>
      </c>
      <c r="I342" s="138">
        <v>411</v>
      </c>
      <c r="J342" s="138">
        <f t="shared" si="100"/>
        <v>29592</v>
      </c>
      <c r="K342" s="139"/>
      <c r="L342" s="27"/>
      <c r="M342" s="140" t="s">
        <v>1</v>
      </c>
      <c r="N342" s="141" t="s">
        <v>34</v>
      </c>
      <c r="O342" s="142">
        <v>0</v>
      </c>
      <c r="P342" s="142">
        <f t="shared" si="101"/>
        <v>0</v>
      </c>
      <c r="Q342" s="142">
        <v>0</v>
      </c>
      <c r="R342" s="142">
        <f t="shared" si="102"/>
        <v>0</v>
      </c>
      <c r="S342" s="142">
        <v>0</v>
      </c>
      <c r="T342" s="143">
        <f t="shared" si="10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44" t="s">
        <v>128</v>
      </c>
      <c r="AT342" s="144" t="s">
        <v>124</v>
      </c>
      <c r="AU342" s="144" t="s">
        <v>77</v>
      </c>
      <c r="AY342" s="14" t="s">
        <v>121</v>
      </c>
      <c r="BE342" s="145">
        <f t="shared" si="104"/>
        <v>29592</v>
      </c>
      <c r="BF342" s="145">
        <f t="shared" si="105"/>
        <v>0</v>
      </c>
      <c r="BG342" s="145">
        <f t="shared" si="106"/>
        <v>0</v>
      </c>
      <c r="BH342" s="145">
        <f t="shared" si="107"/>
        <v>0</v>
      </c>
      <c r="BI342" s="145">
        <f t="shared" si="108"/>
        <v>0</v>
      </c>
      <c r="BJ342" s="14" t="s">
        <v>77</v>
      </c>
      <c r="BK342" s="145">
        <f t="shared" si="109"/>
        <v>29592</v>
      </c>
      <c r="BL342" s="14" t="s">
        <v>128</v>
      </c>
      <c r="BM342" s="144" t="s">
        <v>533</v>
      </c>
    </row>
    <row r="343" spans="1:65" s="2" customFormat="1" ht="21.75" customHeight="1">
      <c r="A343" s="26"/>
      <c r="B343" s="132"/>
      <c r="C343" s="133" t="s">
        <v>69</v>
      </c>
      <c r="D343" s="133" t="s">
        <v>124</v>
      </c>
      <c r="E343" s="134" t="s">
        <v>534</v>
      </c>
      <c r="F343" s="135" t="s">
        <v>535</v>
      </c>
      <c r="G343" s="136" t="s">
        <v>145</v>
      </c>
      <c r="H343" s="137">
        <v>27.2</v>
      </c>
      <c r="I343" s="138">
        <v>770.59</v>
      </c>
      <c r="J343" s="138">
        <f t="shared" si="100"/>
        <v>20960.05</v>
      </c>
      <c r="K343" s="139"/>
      <c r="L343" s="27"/>
      <c r="M343" s="140" t="s">
        <v>1</v>
      </c>
      <c r="N343" s="141" t="s">
        <v>34</v>
      </c>
      <c r="O343" s="142">
        <v>0</v>
      </c>
      <c r="P343" s="142">
        <f t="shared" si="101"/>
        <v>0</v>
      </c>
      <c r="Q343" s="142">
        <v>0</v>
      </c>
      <c r="R343" s="142">
        <f t="shared" si="102"/>
        <v>0</v>
      </c>
      <c r="S343" s="142">
        <v>0</v>
      </c>
      <c r="T343" s="143">
        <f t="shared" si="10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44" t="s">
        <v>128</v>
      </c>
      <c r="AT343" s="144" t="s">
        <v>124</v>
      </c>
      <c r="AU343" s="144" t="s">
        <v>77</v>
      </c>
      <c r="AY343" s="14" t="s">
        <v>121</v>
      </c>
      <c r="BE343" s="145">
        <f t="shared" si="104"/>
        <v>20960.05</v>
      </c>
      <c r="BF343" s="145">
        <f t="shared" si="105"/>
        <v>0</v>
      </c>
      <c r="BG343" s="145">
        <f t="shared" si="106"/>
        <v>0</v>
      </c>
      <c r="BH343" s="145">
        <f t="shared" si="107"/>
        <v>0</v>
      </c>
      <c r="BI343" s="145">
        <f t="shared" si="108"/>
        <v>0</v>
      </c>
      <c r="BJ343" s="14" t="s">
        <v>77</v>
      </c>
      <c r="BK343" s="145">
        <f t="shared" si="109"/>
        <v>20960.05</v>
      </c>
      <c r="BL343" s="14" t="s">
        <v>128</v>
      </c>
      <c r="BM343" s="144" t="s">
        <v>536</v>
      </c>
    </row>
    <row r="344" spans="1:65" s="2" customFormat="1" ht="21.75" customHeight="1">
      <c r="A344" s="26"/>
      <c r="B344" s="132"/>
      <c r="C344" s="133" t="s">
        <v>69</v>
      </c>
      <c r="D344" s="133" t="s">
        <v>124</v>
      </c>
      <c r="E344" s="134" t="s">
        <v>537</v>
      </c>
      <c r="F344" s="135" t="s">
        <v>538</v>
      </c>
      <c r="G344" s="136" t="s">
        <v>145</v>
      </c>
      <c r="H344" s="137">
        <v>15.5</v>
      </c>
      <c r="I344" s="138">
        <v>334.32</v>
      </c>
      <c r="J344" s="138">
        <f t="shared" si="100"/>
        <v>5181.96</v>
      </c>
      <c r="K344" s="139"/>
      <c r="L344" s="27"/>
      <c r="M344" s="140" t="s">
        <v>1</v>
      </c>
      <c r="N344" s="141" t="s">
        <v>34</v>
      </c>
      <c r="O344" s="142">
        <v>0.30499999999999999</v>
      </c>
      <c r="P344" s="142">
        <f t="shared" si="101"/>
        <v>4.7275</v>
      </c>
      <c r="Q344" s="142">
        <v>7.4005000000000002E-4</v>
      </c>
      <c r="R344" s="142">
        <f t="shared" si="102"/>
        <v>1.1470775000000001E-2</v>
      </c>
      <c r="S344" s="142">
        <v>0</v>
      </c>
      <c r="T344" s="143">
        <f t="shared" si="10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44" t="s">
        <v>128</v>
      </c>
      <c r="AT344" s="144" t="s">
        <v>124</v>
      </c>
      <c r="AU344" s="144" t="s">
        <v>77</v>
      </c>
      <c r="AY344" s="14" t="s">
        <v>121</v>
      </c>
      <c r="BE344" s="145">
        <f t="shared" si="104"/>
        <v>5181.96</v>
      </c>
      <c r="BF344" s="145">
        <f t="shared" si="105"/>
        <v>0</v>
      </c>
      <c r="BG344" s="145">
        <f t="shared" si="106"/>
        <v>0</v>
      </c>
      <c r="BH344" s="145">
        <f t="shared" si="107"/>
        <v>0</v>
      </c>
      <c r="BI344" s="145">
        <f t="shared" si="108"/>
        <v>0</v>
      </c>
      <c r="BJ344" s="14" t="s">
        <v>77</v>
      </c>
      <c r="BK344" s="145">
        <f t="shared" si="109"/>
        <v>5181.96</v>
      </c>
      <c r="BL344" s="14" t="s">
        <v>128</v>
      </c>
      <c r="BM344" s="144" t="s">
        <v>539</v>
      </c>
    </row>
    <row r="345" spans="1:65" s="2" customFormat="1" ht="21.75" customHeight="1">
      <c r="A345" s="26"/>
      <c r="B345" s="132"/>
      <c r="C345" s="133" t="s">
        <v>69</v>
      </c>
      <c r="D345" s="133" t="s">
        <v>124</v>
      </c>
      <c r="E345" s="134" t="s">
        <v>540</v>
      </c>
      <c r="F345" s="135" t="s">
        <v>541</v>
      </c>
      <c r="G345" s="136" t="s">
        <v>145</v>
      </c>
      <c r="H345" s="137">
        <v>24</v>
      </c>
      <c r="I345" s="138">
        <v>396</v>
      </c>
      <c r="J345" s="138">
        <f t="shared" si="100"/>
        <v>9504</v>
      </c>
      <c r="K345" s="139"/>
      <c r="L345" s="27"/>
      <c r="M345" s="140" t="s">
        <v>1</v>
      </c>
      <c r="N345" s="141" t="s">
        <v>34</v>
      </c>
      <c r="O345" s="142">
        <v>0</v>
      </c>
      <c r="P345" s="142">
        <f t="shared" si="101"/>
        <v>0</v>
      </c>
      <c r="Q345" s="142">
        <v>0</v>
      </c>
      <c r="R345" s="142">
        <f t="shared" si="102"/>
        <v>0</v>
      </c>
      <c r="S345" s="142">
        <v>0</v>
      </c>
      <c r="T345" s="143">
        <f t="shared" si="10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44" t="s">
        <v>128</v>
      </c>
      <c r="AT345" s="144" t="s">
        <v>124</v>
      </c>
      <c r="AU345" s="144" t="s">
        <v>77</v>
      </c>
      <c r="AY345" s="14" t="s">
        <v>121</v>
      </c>
      <c r="BE345" s="145">
        <f t="shared" si="104"/>
        <v>9504</v>
      </c>
      <c r="BF345" s="145">
        <f t="shared" si="105"/>
        <v>0</v>
      </c>
      <c r="BG345" s="145">
        <f t="shared" si="106"/>
        <v>0</v>
      </c>
      <c r="BH345" s="145">
        <f t="shared" si="107"/>
        <v>0</v>
      </c>
      <c r="BI345" s="145">
        <f t="shared" si="108"/>
        <v>0</v>
      </c>
      <c r="BJ345" s="14" t="s">
        <v>77</v>
      </c>
      <c r="BK345" s="145">
        <f t="shared" si="109"/>
        <v>9504</v>
      </c>
      <c r="BL345" s="14" t="s">
        <v>128</v>
      </c>
      <c r="BM345" s="144" t="s">
        <v>542</v>
      </c>
    </row>
    <row r="346" spans="1:65" s="2" customFormat="1" ht="21.75" customHeight="1">
      <c r="A346" s="26"/>
      <c r="B346" s="132"/>
      <c r="C346" s="133" t="s">
        <v>69</v>
      </c>
      <c r="D346" s="133" t="s">
        <v>124</v>
      </c>
      <c r="E346" s="134" t="s">
        <v>543</v>
      </c>
      <c r="F346" s="135" t="s">
        <v>544</v>
      </c>
      <c r="G346" s="136" t="s">
        <v>198</v>
      </c>
      <c r="H346" s="137">
        <v>10</v>
      </c>
      <c r="I346" s="138">
        <v>839.27</v>
      </c>
      <c r="J346" s="138">
        <f t="shared" si="100"/>
        <v>8392.7000000000007</v>
      </c>
      <c r="K346" s="139"/>
      <c r="L346" s="27"/>
      <c r="M346" s="140" t="s">
        <v>1</v>
      </c>
      <c r="N346" s="141" t="s">
        <v>34</v>
      </c>
      <c r="O346" s="142">
        <v>0</v>
      </c>
      <c r="P346" s="142">
        <f t="shared" si="101"/>
        <v>0</v>
      </c>
      <c r="Q346" s="142">
        <v>0</v>
      </c>
      <c r="R346" s="142">
        <f t="shared" si="102"/>
        <v>0</v>
      </c>
      <c r="S346" s="142">
        <v>0</v>
      </c>
      <c r="T346" s="143">
        <f t="shared" si="10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44" t="s">
        <v>128</v>
      </c>
      <c r="AT346" s="144" t="s">
        <v>124</v>
      </c>
      <c r="AU346" s="144" t="s">
        <v>77</v>
      </c>
      <c r="AY346" s="14" t="s">
        <v>121</v>
      </c>
      <c r="BE346" s="145">
        <f t="shared" si="104"/>
        <v>8392.7000000000007</v>
      </c>
      <c r="BF346" s="145">
        <f t="shared" si="105"/>
        <v>0</v>
      </c>
      <c r="BG346" s="145">
        <f t="shared" si="106"/>
        <v>0</v>
      </c>
      <c r="BH346" s="145">
        <f t="shared" si="107"/>
        <v>0</v>
      </c>
      <c r="BI346" s="145">
        <f t="shared" si="108"/>
        <v>0</v>
      </c>
      <c r="BJ346" s="14" t="s">
        <v>77</v>
      </c>
      <c r="BK346" s="145">
        <f t="shared" si="109"/>
        <v>8392.7000000000007</v>
      </c>
      <c r="BL346" s="14" t="s">
        <v>128</v>
      </c>
      <c r="BM346" s="144" t="s">
        <v>545</v>
      </c>
    </row>
    <row r="347" spans="1:65" s="2" customFormat="1" ht="21.75" customHeight="1">
      <c r="A347" s="26"/>
      <c r="B347" s="132"/>
      <c r="C347" s="133" t="s">
        <v>69</v>
      </c>
      <c r="D347" s="133" t="s">
        <v>124</v>
      </c>
      <c r="E347" s="134" t="s">
        <v>546</v>
      </c>
      <c r="F347" s="135" t="s">
        <v>547</v>
      </c>
      <c r="G347" s="136" t="s">
        <v>198</v>
      </c>
      <c r="H347" s="137">
        <v>0</v>
      </c>
      <c r="I347" s="138">
        <v>0</v>
      </c>
      <c r="J347" s="138">
        <f t="shared" si="100"/>
        <v>0</v>
      </c>
      <c r="K347" s="139"/>
      <c r="L347" s="27"/>
      <c r="M347" s="140" t="s">
        <v>1</v>
      </c>
      <c r="N347" s="141" t="s">
        <v>34</v>
      </c>
      <c r="O347" s="142">
        <v>0</v>
      </c>
      <c r="P347" s="142">
        <f t="shared" si="101"/>
        <v>0</v>
      </c>
      <c r="Q347" s="142">
        <v>0</v>
      </c>
      <c r="R347" s="142">
        <f t="shared" si="102"/>
        <v>0</v>
      </c>
      <c r="S347" s="142">
        <v>0</v>
      </c>
      <c r="T347" s="143">
        <f t="shared" si="10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44" t="s">
        <v>128</v>
      </c>
      <c r="AT347" s="144" t="s">
        <v>124</v>
      </c>
      <c r="AU347" s="144" t="s">
        <v>77</v>
      </c>
      <c r="AY347" s="14" t="s">
        <v>121</v>
      </c>
      <c r="BE347" s="145">
        <f t="shared" si="104"/>
        <v>0</v>
      </c>
      <c r="BF347" s="145">
        <f t="shared" si="105"/>
        <v>0</v>
      </c>
      <c r="BG347" s="145">
        <f t="shared" si="106"/>
        <v>0</v>
      </c>
      <c r="BH347" s="145">
        <f t="shared" si="107"/>
        <v>0</v>
      </c>
      <c r="BI347" s="145">
        <f t="shared" si="108"/>
        <v>0</v>
      </c>
      <c r="BJ347" s="14" t="s">
        <v>77</v>
      </c>
      <c r="BK347" s="145">
        <f t="shared" si="109"/>
        <v>0</v>
      </c>
      <c r="BL347" s="14" t="s">
        <v>128</v>
      </c>
      <c r="BM347" s="144" t="s">
        <v>548</v>
      </c>
    </row>
    <row r="348" spans="1:65" s="2" customFormat="1" ht="21.75" customHeight="1">
      <c r="A348" s="26"/>
      <c r="B348" s="132"/>
      <c r="C348" s="133" t="s">
        <v>69</v>
      </c>
      <c r="D348" s="133" t="s">
        <v>124</v>
      </c>
      <c r="E348" s="134" t="s">
        <v>549</v>
      </c>
      <c r="F348" s="135" t="s">
        <v>550</v>
      </c>
      <c r="G348" s="136" t="s">
        <v>198</v>
      </c>
      <c r="H348" s="137">
        <v>10</v>
      </c>
      <c r="I348" s="138">
        <v>1402.22</v>
      </c>
      <c r="J348" s="138">
        <f t="shared" si="100"/>
        <v>14022.2</v>
      </c>
      <c r="K348" s="139"/>
      <c r="L348" s="27"/>
      <c r="M348" s="140" t="s">
        <v>1</v>
      </c>
      <c r="N348" s="141" t="s">
        <v>34</v>
      </c>
      <c r="O348" s="142">
        <v>0</v>
      </c>
      <c r="P348" s="142">
        <f t="shared" si="101"/>
        <v>0</v>
      </c>
      <c r="Q348" s="142">
        <v>0</v>
      </c>
      <c r="R348" s="142">
        <f t="shared" si="102"/>
        <v>0</v>
      </c>
      <c r="S348" s="142">
        <v>0</v>
      </c>
      <c r="T348" s="143">
        <f t="shared" si="10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44" t="s">
        <v>128</v>
      </c>
      <c r="AT348" s="144" t="s">
        <v>124</v>
      </c>
      <c r="AU348" s="144" t="s">
        <v>77</v>
      </c>
      <c r="AY348" s="14" t="s">
        <v>121</v>
      </c>
      <c r="BE348" s="145">
        <f t="shared" si="104"/>
        <v>14022.2</v>
      </c>
      <c r="BF348" s="145">
        <f t="shared" si="105"/>
        <v>0</v>
      </c>
      <c r="BG348" s="145">
        <f t="shared" si="106"/>
        <v>0</v>
      </c>
      <c r="BH348" s="145">
        <f t="shared" si="107"/>
        <v>0</v>
      </c>
      <c r="BI348" s="145">
        <f t="shared" si="108"/>
        <v>0</v>
      </c>
      <c r="BJ348" s="14" t="s">
        <v>77</v>
      </c>
      <c r="BK348" s="145">
        <f t="shared" si="109"/>
        <v>14022.2</v>
      </c>
      <c r="BL348" s="14" t="s">
        <v>128</v>
      </c>
      <c r="BM348" s="144" t="s">
        <v>551</v>
      </c>
    </row>
    <row r="349" spans="1:65" s="2" customFormat="1" ht="21.75" customHeight="1">
      <c r="A349" s="26"/>
      <c r="B349" s="132"/>
      <c r="C349" s="133" t="s">
        <v>69</v>
      </c>
      <c r="D349" s="133" t="s">
        <v>124</v>
      </c>
      <c r="E349" s="134" t="s">
        <v>552</v>
      </c>
      <c r="F349" s="135" t="s">
        <v>553</v>
      </c>
      <c r="G349" s="136" t="s">
        <v>145</v>
      </c>
      <c r="H349" s="137">
        <v>8</v>
      </c>
      <c r="I349" s="138">
        <v>442.16</v>
      </c>
      <c r="J349" s="138">
        <f t="shared" si="100"/>
        <v>3537.28</v>
      </c>
      <c r="K349" s="139"/>
      <c r="L349" s="27"/>
      <c r="M349" s="140" t="s">
        <v>1</v>
      </c>
      <c r="N349" s="141" t="s">
        <v>34</v>
      </c>
      <c r="O349" s="142">
        <v>0</v>
      </c>
      <c r="P349" s="142">
        <f t="shared" si="101"/>
        <v>0</v>
      </c>
      <c r="Q349" s="142">
        <v>0</v>
      </c>
      <c r="R349" s="142">
        <f t="shared" si="102"/>
        <v>0</v>
      </c>
      <c r="S349" s="142">
        <v>0</v>
      </c>
      <c r="T349" s="143">
        <f t="shared" si="10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44" t="s">
        <v>128</v>
      </c>
      <c r="AT349" s="144" t="s">
        <v>124</v>
      </c>
      <c r="AU349" s="144" t="s">
        <v>77</v>
      </c>
      <c r="AY349" s="14" t="s">
        <v>121</v>
      </c>
      <c r="BE349" s="145">
        <f t="shared" si="104"/>
        <v>3537.28</v>
      </c>
      <c r="BF349" s="145">
        <f t="shared" si="105"/>
        <v>0</v>
      </c>
      <c r="BG349" s="145">
        <f t="shared" si="106"/>
        <v>0</v>
      </c>
      <c r="BH349" s="145">
        <f t="shared" si="107"/>
        <v>0</v>
      </c>
      <c r="BI349" s="145">
        <f t="shared" si="108"/>
        <v>0</v>
      </c>
      <c r="BJ349" s="14" t="s">
        <v>77</v>
      </c>
      <c r="BK349" s="145">
        <f t="shared" si="109"/>
        <v>3537.28</v>
      </c>
      <c r="BL349" s="14" t="s">
        <v>128</v>
      </c>
      <c r="BM349" s="144" t="s">
        <v>554</v>
      </c>
    </row>
    <row r="350" spans="1:65" s="2" customFormat="1" ht="16.5" customHeight="1">
      <c r="A350" s="26"/>
      <c r="B350" s="132"/>
      <c r="C350" s="133" t="s">
        <v>69</v>
      </c>
      <c r="D350" s="133" t="s">
        <v>124</v>
      </c>
      <c r="E350" s="134" t="s">
        <v>555</v>
      </c>
      <c r="F350" s="135" t="s">
        <v>556</v>
      </c>
      <c r="G350" s="136" t="s">
        <v>145</v>
      </c>
      <c r="H350" s="137">
        <v>124.5</v>
      </c>
      <c r="I350" s="138">
        <v>132</v>
      </c>
      <c r="J350" s="138">
        <f t="shared" si="100"/>
        <v>16434</v>
      </c>
      <c r="K350" s="139"/>
      <c r="L350" s="27"/>
      <c r="M350" s="140" t="s">
        <v>1</v>
      </c>
      <c r="N350" s="141" t="s">
        <v>34</v>
      </c>
      <c r="O350" s="142">
        <v>0</v>
      </c>
      <c r="P350" s="142">
        <f t="shared" si="101"/>
        <v>0</v>
      </c>
      <c r="Q350" s="142">
        <v>0</v>
      </c>
      <c r="R350" s="142">
        <f t="shared" si="102"/>
        <v>0</v>
      </c>
      <c r="S350" s="142">
        <v>0</v>
      </c>
      <c r="T350" s="143">
        <f t="shared" si="10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44" t="s">
        <v>128</v>
      </c>
      <c r="AT350" s="144" t="s">
        <v>124</v>
      </c>
      <c r="AU350" s="144" t="s">
        <v>77</v>
      </c>
      <c r="AY350" s="14" t="s">
        <v>121</v>
      </c>
      <c r="BE350" s="145">
        <f t="shared" si="104"/>
        <v>16434</v>
      </c>
      <c r="BF350" s="145">
        <f t="shared" si="105"/>
        <v>0</v>
      </c>
      <c r="BG350" s="145">
        <f t="shared" si="106"/>
        <v>0</v>
      </c>
      <c r="BH350" s="145">
        <f t="shared" si="107"/>
        <v>0</v>
      </c>
      <c r="BI350" s="145">
        <f t="shared" si="108"/>
        <v>0</v>
      </c>
      <c r="BJ350" s="14" t="s">
        <v>77</v>
      </c>
      <c r="BK350" s="145">
        <f t="shared" si="109"/>
        <v>16434</v>
      </c>
      <c r="BL350" s="14" t="s">
        <v>128</v>
      </c>
      <c r="BM350" s="144" t="s">
        <v>557</v>
      </c>
    </row>
    <row r="351" spans="1:65" s="2" customFormat="1" ht="16.5" customHeight="1">
      <c r="A351" s="26"/>
      <c r="B351" s="132"/>
      <c r="C351" s="133" t="s">
        <v>69</v>
      </c>
      <c r="D351" s="133" t="s">
        <v>124</v>
      </c>
      <c r="E351" s="134" t="s">
        <v>558</v>
      </c>
      <c r="F351" s="135" t="s">
        <v>559</v>
      </c>
      <c r="G351" s="136" t="s">
        <v>198</v>
      </c>
      <c r="H351" s="137">
        <v>2</v>
      </c>
      <c r="I351" s="138">
        <v>5833</v>
      </c>
      <c r="J351" s="138">
        <f t="shared" si="100"/>
        <v>11666</v>
      </c>
      <c r="K351" s="139"/>
      <c r="L351" s="27"/>
      <c r="M351" s="140" t="s">
        <v>1</v>
      </c>
      <c r="N351" s="141" t="s">
        <v>34</v>
      </c>
      <c r="O351" s="142">
        <v>0</v>
      </c>
      <c r="P351" s="142">
        <f t="shared" si="101"/>
        <v>0</v>
      </c>
      <c r="Q351" s="142">
        <v>0</v>
      </c>
      <c r="R351" s="142">
        <f t="shared" si="102"/>
        <v>0</v>
      </c>
      <c r="S351" s="142">
        <v>0</v>
      </c>
      <c r="T351" s="143">
        <f t="shared" si="10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44" t="s">
        <v>128</v>
      </c>
      <c r="AT351" s="144" t="s">
        <v>124</v>
      </c>
      <c r="AU351" s="144" t="s">
        <v>77</v>
      </c>
      <c r="AY351" s="14" t="s">
        <v>121</v>
      </c>
      <c r="BE351" s="145">
        <f t="shared" si="104"/>
        <v>11666</v>
      </c>
      <c r="BF351" s="145">
        <f t="shared" si="105"/>
        <v>0</v>
      </c>
      <c r="BG351" s="145">
        <f t="shared" si="106"/>
        <v>0</v>
      </c>
      <c r="BH351" s="145">
        <f t="shared" si="107"/>
        <v>0</v>
      </c>
      <c r="BI351" s="145">
        <f t="shared" si="108"/>
        <v>0</v>
      </c>
      <c r="BJ351" s="14" t="s">
        <v>77</v>
      </c>
      <c r="BK351" s="145">
        <f t="shared" si="109"/>
        <v>11666</v>
      </c>
      <c r="BL351" s="14" t="s">
        <v>128</v>
      </c>
      <c r="BM351" s="144" t="s">
        <v>560</v>
      </c>
    </row>
    <row r="352" spans="1:65" s="2" customFormat="1" ht="21.75" customHeight="1">
      <c r="A352" s="26"/>
      <c r="B352" s="132"/>
      <c r="C352" s="133" t="s">
        <v>69</v>
      </c>
      <c r="D352" s="133" t="s">
        <v>124</v>
      </c>
      <c r="E352" s="134" t="s">
        <v>561</v>
      </c>
      <c r="F352" s="135" t="s">
        <v>562</v>
      </c>
      <c r="G352" s="136" t="s">
        <v>133</v>
      </c>
      <c r="H352" s="137">
        <v>1</v>
      </c>
      <c r="I352" s="138">
        <v>36500</v>
      </c>
      <c r="J352" s="138">
        <f t="shared" si="100"/>
        <v>36500</v>
      </c>
      <c r="K352" s="139"/>
      <c r="L352" s="27"/>
      <c r="M352" s="140" t="s">
        <v>1</v>
      </c>
      <c r="N352" s="141" t="s">
        <v>34</v>
      </c>
      <c r="O352" s="142">
        <v>0</v>
      </c>
      <c r="P352" s="142">
        <f t="shared" si="101"/>
        <v>0</v>
      </c>
      <c r="Q352" s="142">
        <v>0</v>
      </c>
      <c r="R352" s="142">
        <f t="shared" si="102"/>
        <v>0</v>
      </c>
      <c r="S352" s="142">
        <v>0</v>
      </c>
      <c r="T352" s="143">
        <f t="shared" si="10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44" t="s">
        <v>128</v>
      </c>
      <c r="AT352" s="144" t="s">
        <v>124</v>
      </c>
      <c r="AU352" s="144" t="s">
        <v>77</v>
      </c>
      <c r="AY352" s="14" t="s">
        <v>121</v>
      </c>
      <c r="BE352" s="145">
        <f t="shared" si="104"/>
        <v>36500</v>
      </c>
      <c r="BF352" s="145">
        <f t="shared" si="105"/>
        <v>0</v>
      </c>
      <c r="BG352" s="145">
        <f t="shared" si="106"/>
        <v>0</v>
      </c>
      <c r="BH352" s="145">
        <f t="shared" si="107"/>
        <v>0</v>
      </c>
      <c r="BI352" s="145">
        <f t="shared" si="108"/>
        <v>0</v>
      </c>
      <c r="BJ352" s="14" t="s">
        <v>77</v>
      </c>
      <c r="BK352" s="145">
        <f t="shared" si="109"/>
        <v>36500</v>
      </c>
      <c r="BL352" s="14" t="s">
        <v>128</v>
      </c>
      <c r="BM352" s="144" t="s">
        <v>563</v>
      </c>
    </row>
    <row r="353" spans="1:65" s="2" customFormat="1" ht="21.75" customHeight="1">
      <c r="A353" s="26"/>
      <c r="B353" s="132"/>
      <c r="C353" s="133" t="s">
        <v>69</v>
      </c>
      <c r="D353" s="133" t="s">
        <v>124</v>
      </c>
      <c r="E353" s="134" t="s">
        <v>371</v>
      </c>
      <c r="F353" s="135" t="s">
        <v>372</v>
      </c>
      <c r="G353" s="136" t="s">
        <v>226</v>
      </c>
      <c r="H353" s="137">
        <v>1.56</v>
      </c>
      <c r="I353" s="138">
        <v>4785.99</v>
      </c>
      <c r="J353" s="138">
        <f t="shared" si="100"/>
        <v>7466.14</v>
      </c>
      <c r="K353" s="139"/>
      <c r="L353" s="27"/>
      <c r="M353" s="140" t="s">
        <v>1</v>
      </c>
      <c r="N353" s="141" t="s">
        <v>34</v>
      </c>
      <c r="O353" s="142">
        <v>0</v>
      </c>
      <c r="P353" s="142">
        <f t="shared" si="101"/>
        <v>0</v>
      </c>
      <c r="Q353" s="142">
        <v>0</v>
      </c>
      <c r="R353" s="142">
        <f t="shared" si="102"/>
        <v>0</v>
      </c>
      <c r="S353" s="142">
        <v>0</v>
      </c>
      <c r="T353" s="143">
        <f t="shared" si="10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44" t="s">
        <v>128</v>
      </c>
      <c r="AT353" s="144" t="s">
        <v>124</v>
      </c>
      <c r="AU353" s="144" t="s">
        <v>77</v>
      </c>
      <c r="AY353" s="14" t="s">
        <v>121</v>
      </c>
      <c r="BE353" s="145">
        <f t="shared" si="104"/>
        <v>7466.14</v>
      </c>
      <c r="BF353" s="145">
        <f t="shared" si="105"/>
        <v>0</v>
      </c>
      <c r="BG353" s="145">
        <f t="shared" si="106"/>
        <v>0</v>
      </c>
      <c r="BH353" s="145">
        <f t="shared" si="107"/>
        <v>0</v>
      </c>
      <c r="BI353" s="145">
        <f t="shared" si="108"/>
        <v>0</v>
      </c>
      <c r="BJ353" s="14" t="s">
        <v>77</v>
      </c>
      <c r="BK353" s="145">
        <f t="shared" si="109"/>
        <v>7466.14</v>
      </c>
      <c r="BL353" s="14" t="s">
        <v>128</v>
      </c>
      <c r="BM353" s="144" t="s">
        <v>564</v>
      </c>
    </row>
    <row r="354" spans="1:65" s="12" customFormat="1" ht="25.9" customHeight="1">
      <c r="B354" s="122"/>
      <c r="D354" s="123" t="s">
        <v>68</v>
      </c>
      <c r="E354" s="124" t="s">
        <v>374</v>
      </c>
      <c r="F354" s="124" t="s">
        <v>375</v>
      </c>
      <c r="J354" s="125">
        <f>BK354</f>
        <v>181237.9</v>
      </c>
      <c r="L354" s="122"/>
      <c r="M354" s="126"/>
      <c r="N354" s="127"/>
      <c r="O354" s="127"/>
      <c r="P354" s="128">
        <f>SUM(P355:P362)</f>
        <v>81.861351999999982</v>
      </c>
      <c r="Q354" s="127"/>
      <c r="R354" s="128">
        <f>SUM(R355:R362)</f>
        <v>0</v>
      </c>
      <c r="S354" s="127"/>
      <c r="T354" s="129">
        <f>SUM(T355:T362)</f>
        <v>0</v>
      </c>
      <c r="AR354" s="123" t="s">
        <v>77</v>
      </c>
      <c r="AT354" s="130" t="s">
        <v>68</v>
      </c>
      <c r="AU354" s="130" t="s">
        <v>69</v>
      </c>
      <c r="AY354" s="123" t="s">
        <v>121</v>
      </c>
      <c r="BK354" s="131">
        <f>SUM(BK355:BK362)</f>
        <v>181237.9</v>
      </c>
    </row>
    <row r="355" spans="1:65" s="2" customFormat="1" ht="16.5" customHeight="1">
      <c r="A355" s="26"/>
      <c r="B355" s="132"/>
      <c r="C355" s="146" t="s">
        <v>69</v>
      </c>
      <c r="D355" s="146" t="s">
        <v>173</v>
      </c>
      <c r="E355" s="147" t="s">
        <v>376</v>
      </c>
      <c r="F355" s="148" t="s">
        <v>377</v>
      </c>
      <c r="G355" s="149" t="s">
        <v>378</v>
      </c>
      <c r="H355" s="150">
        <v>82</v>
      </c>
      <c r="I355" s="151">
        <v>46.8</v>
      </c>
      <c r="J355" s="151">
        <f t="shared" ref="J355:J362" si="110">ROUND(I355*H355,2)</f>
        <v>3837.6</v>
      </c>
      <c r="K355" s="152"/>
      <c r="L355" s="153"/>
      <c r="M355" s="154" t="s">
        <v>1</v>
      </c>
      <c r="N355" s="155" t="s">
        <v>34</v>
      </c>
      <c r="O355" s="142">
        <v>0</v>
      </c>
      <c r="P355" s="142">
        <f t="shared" ref="P355:P362" si="111">O355*H355</f>
        <v>0</v>
      </c>
      <c r="Q355" s="142">
        <v>0</v>
      </c>
      <c r="R355" s="142">
        <f t="shared" ref="R355:R362" si="112">Q355*H355</f>
        <v>0</v>
      </c>
      <c r="S355" s="142">
        <v>0</v>
      </c>
      <c r="T355" s="143">
        <f t="shared" ref="T355:T362" si="113">S355*H355</f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44" t="s">
        <v>142</v>
      </c>
      <c r="AT355" s="144" t="s">
        <v>173</v>
      </c>
      <c r="AU355" s="144" t="s">
        <v>77</v>
      </c>
      <c r="AY355" s="14" t="s">
        <v>121</v>
      </c>
      <c r="BE355" s="145">
        <f t="shared" ref="BE355:BE362" si="114">IF(N355="základní",J355,0)</f>
        <v>3837.6</v>
      </c>
      <c r="BF355" s="145">
        <f t="shared" ref="BF355:BF362" si="115">IF(N355="snížená",J355,0)</f>
        <v>0</v>
      </c>
      <c r="BG355" s="145">
        <f t="shared" ref="BG355:BG362" si="116">IF(N355="zákl. přenesená",J355,0)</f>
        <v>0</v>
      </c>
      <c r="BH355" s="145">
        <f t="shared" ref="BH355:BH362" si="117">IF(N355="sníž. přenesená",J355,0)</f>
        <v>0</v>
      </c>
      <c r="BI355" s="145">
        <f t="shared" ref="BI355:BI362" si="118">IF(N355="nulová",J355,0)</f>
        <v>0</v>
      </c>
      <c r="BJ355" s="14" t="s">
        <v>77</v>
      </c>
      <c r="BK355" s="145">
        <f t="shared" ref="BK355:BK362" si="119">ROUND(I355*H355,2)</f>
        <v>3837.6</v>
      </c>
      <c r="BL355" s="14" t="s">
        <v>128</v>
      </c>
      <c r="BM355" s="144" t="s">
        <v>565</v>
      </c>
    </row>
    <row r="356" spans="1:65" s="2" customFormat="1" ht="33" customHeight="1">
      <c r="A356" s="26"/>
      <c r="B356" s="132"/>
      <c r="C356" s="146" t="s">
        <v>69</v>
      </c>
      <c r="D356" s="146" t="s">
        <v>173</v>
      </c>
      <c r="E356" s="147" t="s">
        <v>380</v>
      </c>
      <c r="F356" s="148" t="s">
        <v>381</v>
      </c>
      <c r="G356" s="149" t="s">
        <v>378</v>
      </c>
      <c r="H356" s="150">
        <v>37.514000000000003</v>
      </c>
      <c r="I356" s="151">
        <v>368.9</v>
      </c>
      <c r="J356" s="151">
        <f t="shared" si="110"/>
        <v>13838.91</v>
      </c>
      <c r="K356" s="152"/>
      <c r="L356" s="153"/>
      <c r="M356" s="154" t="s">
        <v>1</v>
      </c>
      <c r="N356" s="155" t="s">
        <v>34</v>
      </c>
      <c r="O356" s="142">
        <v>0</v>
      </c>
      <c r="P356" s="142">
        <f t="shared" si="111"/>
        <v>0</v>
      </c>
      <c r="Q356" s="142">
        <v>0</v>
      </c>
      <c r="R356" s="142">
        <f t="shared" si="112"/>
        <v>0</v>
      </c>
      <c r="S356" s="142">
        <v>0</v>
      </c>
      <c r="T356" s="143">
        <f t="shared" si="113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44" t="s">
        <v>142</v>
      </c>
      <c r="AT356" s="144" t="s">
        <v>173</v>
      </c>
      <c r="AU356" s="144" t="s">
        <v>77</v>
      </c>
      <c r="AY356" s="14" t="s">
        <v>121</v>
      </c>
      <c r="BE356" s="145">
        <f t="shared" si="114"/>
        <v>13838.91</v>
      </c>
      <c r="BF356" s="145">
        <f t="shared" si="115"/>
        <v>0</v>
      </c>
      <c r="BG356" s="145">
        <f t="shared" si="116"/>
        <v>0</v>
      </c>
      <c r="BH356" s="145">
        <f t="shared" si="117"/>
        <v>0</v>
      </c>
      <c r="BI356" s="145">
        <f t="shared" si="118"/>
        <v>0</v>
      </c>
      <c r="BJ356" s="14" t="s">
        <v>77</v>
      </c>
      <c r="BK356" s="145">
        <f t="shared" si="119"/>
        <v>13838.91</v>
      </c>
      <c r="BL356" s="14" t="s">
        <v>128</v>
      </c>
      <c r="BM356" s="144" t="s">
        <v>566</v>
      </c>
    </row>
    <row r="357" spans="1:65" s="2" customFormat="1" ht="33" customHeight="1">
      <c r="A357" s="26"/>
      <c r="B357" s="132"/>
      <c r="C357" s="146" t="s">
        <v>69</v>
      </c>
      <c r="D357" s="146" t="s">
        <v>173</v>
      </c>
      <c r="E357" s="147" t="s">
        <v>383</v>
      </c>
      <c r="F357" s="148" t="s">
        <v>384</v>
      </c>
      <c r="G357" s="149" t="s">
        <v>176</v>
      </c>
      <c r="H357" s="150">
        <v>757.76800000000003</v>
      </c>
      <c r="I357" s="151">
        <v>140</v>
      </c>
      <c r="J357" s="151">
        <f t="shared" si="110"/>
        <v>106087.52</v>
      </c>
      <c r="K357" s="152"/>
      <c r="L357" s="153"/>
      <c r="M357" s="154" t="s">
        <v>1</v>
      </c>
      <c r="N357" s="155" t="s">
        <v>34</v>
      </c>
      <c r="O357" s="142">
        <v>0</v>
      </c>
      <c r="P357" s="142">
        <f t="shared" si="111"/>
        <v>0</v>
      </c>
      <c r="Q357" s="142">
        <v>0</v>
      </c>
      <c r="R357" s="142">
        <f t="shared" si="112"/>
        <v>0</v>
      </c>
      <c r="S357" s="142">
        <v>0</v>
      </c>
      <c r="T357" s="143">
        <f t="shared" si="113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44" t="s">
        <v>142</v>
      </c>
      <c r="AT357" s="144" t="s">
        <v>173</v>
      </c>
      <c r="AU357" s="144" t="s">
        <v>77</v>
      </c>
      <c r="AY357" s="14" t="s">
        <v>121</v>
      </c>
      <c r="BE357" s="145">
        <f t="shared" si="114"/>
        <v>106087.52</v>
      </c>
      <c r="BF357" s="145">
        <f t="shared" si="115"/>
        <v>0</v>
      </c>
      <c r="BG357" s="145">
        <f t="shared" si="116"/>
        <v>0</v>
      </c>
      <c r="BH357" s="145">
        <f t="shared" si="117"/>
        <v>0</v>
      </c>
      <c r="BI357" s="145">
        <f t="shared" si="118"/>
        <v>0</v>
      </c>
      <c r="BJ357" s="14" t="s">
        <v>77</v>
      </c>
      <c r="BK357" s="145">
        <f t="shared" si="119"/>
        <v>106087.52</v>
      </c>
      <c r="BL357" s="14" t="s">
        <v>128</v>
      </c>
      <c r="BM357" s="144" t="s">
        <v>567</v>
      </c>
    </row>
    <row r="358" spans="1:65" s="2" customFormat="1" ht="16.5" customHeight="1">
      <c r="A358" s="26"/>
      <c r="B358" s="132"/>
      <c r="C358" s="146" t="s">
        <v>69</v>
      </c>
      <c r="D358" s="146" t="s">
        <v>173</v>
      </c>
      <c r="E358" s="147" t="s">
        <v>386</v>
      </c>
      <c r="F358" s="148" t="s">
        <v>387</v>
      </c>
      <c r="G358" s="149" t="s">
        <v>198</v>
      </c>
      <c r="H358" s="150">
        <v>156</v>
      </c>
      <c r="I358" s="151">
        <v>30.8</v>
      </c>
      <c r="J358" s="151">
        <f t="shared" si="110"/>
        <v>4804.8</v>
      </c>
      <c r="K358" s="152"/>
      <c r="L358" s="153"/>
      <c r="M358" s="154" t="s">
        <v>1</v>
      </c>
      <c r="N358" s="155" t="s">
        <v>34</v>
      </c>
      <c r="O358" s="142">
        <v>0</v>
      </c>
      <c r="P358" s="142">
        <f t="shared" si="111"/>
        <v>0</v>
      </c>
      <c r="Q358" s="142">
        <v>0</v>
      </c>
      <c r="R358" s="142">
        <f t="shared" si="112"/>
        <v>0</v>
      </c>
      <c r="S358" s="142">
        <v>0</v>
      </c>
      <c r="T358" s="143">
        <f t="shared" si="11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44" t="s">
        <v>142</v>
      </c>
      <c r="AT358" s="144" t="s">
        <v>173</v>
      </c>
      <c r="AU358" s="144" t="s">
        <v>77</v>
      </c>
      <c r="AY358" s="14" t="s">
        <v>121</v>
      </c>
      <c r="BE358" s="145">
        <f t="shared" si="114"/>
        <v>4804.8</v>
      </c>
      <c r="BF358" s="145">
        <f t="shared" si="115"/>
        <v>0</v>
      </c>
      <c r="BG358" s="145">
        <f t="shared" si="116"/>
        <v>0</v>
      </c>
      <c r="BH358" s="145">
        <f t="shared" si="117"/>
        <v>0</v>
      </c>
      <c r="BI358" s="145">
        <f t="shared" si="118"/>
        <v>0</v>
      </c>
      <c r="BJ358" s="14" t="s">
        <v>77</v>
      </c>
      <c r="BK358" s="145">
        <f t="shared" si="119"/>
        <v>4804.8</v>
      </c>
      <c r="BL358" s="14" t="s">
        <v>128</v>
      </c>
      <c r="BM358" s="144" t="s">
        <v>568</v>
      </c>
    </row>
    <row r="359" spans="1:65" s="2" customFormat="1" ht="16.5" customHeight="1">
      <c r="A359" s="26"/>
      <c r="B359" s="132"/>
      <c r="C359" s="133" t="s">
        <v>69</v>
      </c>
      <c r="D359" s="133" t="s">
        <v>124</v>
      </c>
      <c r="E359" s="134" t="s">
        <v>389</v>
      </c>
      <c r="F359" s="135" t="s">
        <v>390</v>
      </c>
      <c r="G359" s="136" t="s">
        <v>198</v>
      </c>
      <c r="H359" s="137">
        <v>156</v>
      </c>
      <c r="I359" s="138">
        <v>29.22</v>
      </c>
      <c r="J359" s="138">
        <f t="shared" si="110"/>
        <v>4558.32</v>
      </c>
      <c r="K359" s="139"/>
      <c r="L359" s="27"/>
      <c r="M359" s="140" t="s">
        <v>1</v>
      </c>
      <c r="N359" s="141" t="s">
        <v>34</v>
      </c>
      <c r="O359" s="142">
        <v>5.5E-2</v>
      </c>
      <c r="P359" s="142">
        <f t="shared" si="111"/>
        <v>8.58</v>
      </c>
      <c r="Q359" s="142">
        <v>0</v>
      </c>
      <c r="R359" s="142">
        <f t="shared" si="112"/>
        <v>0</v>
      </c>
      <c r="S359" s="142">
        <v>0</v>
      </c>
      <c r="T359" s="143">
        <f t="shared" si="11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44" t="s">
        <v>128</v>
      </c>
      <c r="AT359" s="144" t="s">
        <v>124</v>
      </c>
      <c r="AU359" s="144" t="s">
        <v>77</v>
      </c>
      <c r="AY359" s="14" t="s">
        <v>121</v>
      </c>
      <c r="BE359" s="145">
        <f t="shared" si="114"/>
        <v>4558.32</v>
      </c>
      <c r="BF359" s="145">
        <f t="shared" si="115"/>
        <v>0</v>
      </c>
      <c r="BG359" s="145">
        <f t="shared" si="116"/>
        <v>0</v>
      </c>
      <c r="BH359" s="145">
        <f t="shared" si="117"/>
        <v>0</v>
      </c>
      <c r="BI359" s="145">
        <f t="shared" si="118"/>
        <v>0</v>
      </c>
      <c r="BJ359" s="14" t="s">
        <v>77</v>
      </c>
      <c r="BK359" s="145">
        <f t="shared" si="119"/>
        <v>4558.32</v>
      </c>
      <c r="BL359" s="14" t="s">
        <v>128</v>
      </c>
      <c r="BM359" s="144" t="s">
        <v>569</v>
      </c>
    </row>
    <row r="360" spans="1:65" s="2" customFormat="1" ht="21.75" customHeight="1">
      <c r="A360" s="26"/>
      <c r="B360" s="132"/>
      <c r="C360" s="133" t="s">
        <v>69</v>
      </c>
      <c r="D360" s="133" t="s">
        <v>124</v>
      </c>
      <c r="E360" s="134" t="s">
        <v>392</v>
      </c>
      <c r="F360" s="135" t="s">
        <v>393</v>
      </c>
      <c r="G360" s="136" t="s">
        <v>176</v>
      </c>
      <c r="H360" s="137">
        <v>658.92899999999997</v>
      </c>
      <c r="I360" s="138">
        <v>45.7</v>
      </c>
      <c r="J360" s="138">
        <f t="shared" si="110"/>
        <v>30113.06</v>
      </c>
      <c r="K360" s="139"/>
      <c r="L360" s="27"/>
      <c r="M360" s="140" t="s">
        <v>1</v>
      </c>
      <c r="N360" s="141" t="s">
        <v>34</v>
      </c>
      <c r="O360" s="142">
        <v>8.5999999999999993E-2</v>
      </c>
      <c r="P360" s="142">
        <f t="shared" si="111"/>
        <v>56.66789399999999</v>
      </c>
      <c r="Q360" s="142">
        <v>0</v>
      </c>
      <c r="R360" s="142">
        <f t="shared" si="112"/>
        <v>0</v>
      </c>
      <c r="S360" s="142">
        <v>0</v>
      </c>
      <c r="T360" s="143">
        <f t="shared" si="11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44" t="s">
        <v>128</v>
      </c>
      <c r="AT360" s="144" t="s">
        <v>124</v>
      </c>
      <c r="AU360" s="144" t="s">
        <v>77</v>
      </c>
      <c r="AY360" s="14" t="s">
        <v>121</v>
      </c>
      <c r="BE360" s="145">
        <f t="shared" si="114"/>
        <v>30113.06</v>
      </c>
      <c r="BF360" s="145">
        <f t="shared" si="115"/>
        <v>0</v>
      </c>
      <c r="BG360" s="145">
        <f t="shared" si="116"/>
        <v>0</v>
      </c>
      <c r="BH360" s="145">
        <f t="shared" si="117"/>
        <v>0</v>
      </c>
      <c r="BI360" s="145">
        <f t="shared" si="118"/>
        <v>0</v>
      </c>
      <c r="BJ360" s="14" t="s">
        <v>77</v>
      </c>
      <c r="BK360" s="145">
        <f t="shared" si="119"/>
        <v>30113.06</v>
      </c>
      <c r="BL360" s="14" t="s">
        <v>128</v>
      </c>
      <c r="BM360" s="144" t="s">
        <v>570</v>
      </c>
    </row>
    <row r="361" spans="1:65" s="2" customFormat="1" ht="21.75" customHeight="1">
      <c r="A361" s="26"/>
      <c r="B361" s="132"/>
      <c r="C361" s="133" t="s">
        <v>69</v>
      </c>
      <c r="D361" s="133" t="s">
        <v>124</v>
      </c>
      <c r="E361" s="134" t="s">
        <v>395</v>
      </c>
      <c r="F361" s="135" t="s">
        <v>396</v>
      </c>
      <c r="G361" s="136" t="s">
        <v>145</v>
      </c>
      <c r="H361" s="137">
        <v>535.91800000000001</v>
      </c>
      <c r="I361" s="138">
        <v>16.47</v>
      </c>
      <c r="J361" s="138">
        <f t="shared" si="110"/>
        <v>8826.57</v>
      </c>
      <c r="K361" s="139"/>
      <c r="L361" s="27"/>
      <c r="M361" s="140" t="s">
        <v>1</v>
      </c>
      <c r="N361" s="141" t="s">
        <v>34</v>
      </c>
      <c r="O361" s="142">
        <v>3.1E-2</v>
      </c>
      <c r="P361" s="142">
        <f t="shared" si="111"/>
        <v>16.613458000000001</v>
      </c>
      <c r="Q361" s="142">
        <v>0</v>
      </c>
      <c r="R361" s="142">
        <f t="shared" si="112"/>
        <v>0</v>
      </c>
      <c r="S361" s="142">
        <v>0</v>
      </c>
      <c r="T361" s="143">
        <f t="shared" si="11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44" t="s">
        <v>128</v>
      </c>
      <c r="AT361" s="144" t="s">
        <v>124</v>
      </c>
      <c r="AU361" s="144" t="s">
        <v>77</v>
      </c>
      <c r="AY361" s="14" t="s">
        <v>121</v>
      </c>
      <c r="BE361" s="145">
        <f t="shared" si="114"/>
        <v>8826.57</v>
      </c>
      <c r="BF361" s="145">
        <f t="shared" si="115"/>
        <v>0</v>
      </c>
      <c r="BG361" s="145">
        <f t="shared" si="116"/>
        <v>0</v>
      </c>
      <c r="BH361" s="145">
        <f t="shared" si="117"/>
        <v>0</v>
      </c>
      <c r="BI361" s="145">
        <f t="shared" si="118"/>
        <v>0</v>
      </c>
      <c r="BJ361" s="14" t="s">
        <v>77</v>
      </c>
      <c r="BK361" s="145">
        <f t="shared" si="119"/>
        <v>8826.57</v>
      </c>
      <c r="BL361" s="14" t="s">
        <v>128</v>
      </c>
      <c r="BM361" s="144" t="s">
        <v>571</v>
      </c>
    </row>
    <row r="362" spans="1:65" s="2" customFormat="1" ht="21.75" customHeight="1">
      <c r="A362" s="26"/>
      <c r="B362" s="132"/>
      <c r="C362" s="133" t="s">
        <v>69</v>
      </c>
      <c r="D362" s="133" t="s">
        <v>124</v>
      </c>
      <c r="E362" s="134" t="s">
        <v>398</v>
      </c>
      <c r="F362" s="135" t="s">
        <v>399</v>
      </c>
      <c r="G362" s="136" t="s">
        <v>226</v>
      </c>
      <c r="H362" s="137">
        <v>5.33</v>
      </c>
      <c r="I362" s="138">
        <v>1720.66</v>
      </c>
      <c r="J362" s="138">
        <f t="shared" si="110"/>
        <v>9171.1200000000008</v>
      </c>
      <c r="K362" s="139"/>
      <c r="L362" s="27"/>
      <c r="M362" s="140" t="s">
        <v>1</v>
      </c>
      <c r="N362" s="141" t="s">
        <v>34</v>
      </c>
      <c r="O362" s="142">
        <v>0</v>
      </c>
      <c r="P362" s="142">
        <f t="shared" si="111"/>
        <v>0</v>
      </c>
      <c r="Q362" s="142">
        <v>0</v>
      </c>
      <c r="R362" s="142">
        <f t="shared" si="112"/>
        <v>0</v>
      </c>
      <c r="S362" s="142">
        <v>0</v>
      </c>
      <c r="T362" s="143">
        <f t="shared" si="113"/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44" t="s">
        <v>128</v>
      </c>
      <c r="AT362" s="144" t="s">
        <v>124</v>
      </c>
      <c r="AU362" s="144" t="s">
        <v>77</v>
      </c>
      <c r="AY362" s="14" t="s">
        <v>121</v>
      </c>
      <c r="BE362" s="145">
        <f t="shared" si="114"/>
        <v>9171.1200000000008</v>
      </c>
      <c r="BF362" s="145">
        <f t="shared" si="115"/>
        <v>0</v>
      </c>
      <c r="BG362" s="145">
        <f t="shared" si="116"/>
        <v>0</v>
      </c>
      <c r="BH362" s="145">
        <f t="shared" si="117"/>
        <v>0</v>
      </c>
      <c r="BI362" s="145">
        <f t="shared" si="118"/>
        <v>0</v>
      </c>
      <c r="BJ362" s="14" t="s">
        <v>77</v>
      </c>
      <c r="BK362" s="145">
        <f t="shared" si="119"/>
        <v>9171.1200000000008</v>
      </c>
      <c r="BL362" s="14" t="s">
        <v>128</v>
      </c>
      <c r="BM362" s="144" t="s">
        <v>572</v>
      </c>
    </row>
    <row r="363" spans="1:65" s="12" customFormat="1" ht="25.9" customHeight="1">
      <c r="B363" s="122"/>
      <c r="D363" s="123" t="s">
        <v>68</v>
      </c>
      <c r="E363" s="124" t="s">
        <v>401</v>
      </c>
      <c r="F363" s="124" t="s">
        <v>402</v>
      </c>
      <c r="J363" s="125">
        <f>BK363</f>
        <v>2355.1999999999998</v>
      </c>
      <c r="L363" s="122"/>
      <c r="M363" s="126"/>
      <c r="N363" s="127"/>
      <c r="O363" s="127"/>
      <c r="P363" s="128">
        <f>SUM(P364:P365)</f>
        <v>5.1120000000000001</v>
      </c>
      <c r="Q363" s="127"/>
      <c r="R363" s="128">
        <f>SUM(R364:R365)</f>
        <v>0</v>
      </c>
      <c r="S363" s="127"/>
      <c r="T363" s="129">
        <f>SUM(T364:T365)</f>
        <v>0</v>
      </c>
      <c r="AR363" s="123" t="s">
        <v>77</v>
      </c>
      <c r="AT363" s="130" t="s">
        <v>68</v>
      </c>
      <c r="AU363" s="130" t="s">
        <v>69</v>
      </c>
      <c r="AY363" s="123" t="s">
        <v>121</v>
      </c>
      <c r="BK363" s="131">
        <f>SUM(BK364:BK365)</f>
        <v>2355.1999999999998</v>
      </c>
    </row>
    <row r="364" spans="1:65" s="2" customFormat="1" ht="21.75" customHeight="1">
      <c r="A364" s="26"/>
      <c r="B364" s="132"/>
      <c r="C364" s="133" t="s">
        <v>69</v>
      </c>
      <c r="D364" s="133" t="s">
        <v>124</v>
      </c>
      <c r="E364" s="134" t="s">
        <v>406</v>
      </c>
      <c r="F364" s="135" t="s">
        <v>407</v>
      </c>
      <c r="G364" s="136" t="s">
        <v>198</v>
      </c>
      <c r="H364" s="137">
        <v>12</v>
      </c>
      <c r="I364" s="138">
        <v>194.17</v>
      </c>
      <c r="J364" s="138">
        <f>ROUND(I364*H364,2)</f>
        <v>2330.04</v>
      </c>
      <c r="K364" s="139"/>
      <c r="L364" s="27"/>
      <c r="M364" s="140" t="s">
        <v>1</v>
      </c>
      <c r="N364" s="141" t="s">
        <v>34</v>
      </c>
      <c r="O364" s="142">
        <v>0.42599999999999999</v>
      </c>
      <c r="P364" s="142">
        <f>O364*H364</f>
        <v>5.1120000000000001</v>
      </c>
      <c r="Q364" s="142">
        <v>0</v>
      </c>
      <c r="R364" s="142">
        <f>Q364*H364</f>
        <v>0</v>
      </c>
      <c r="S364" s="142">
        <v>0</v>
      </c>
      <c r="T364" s="143">
        <f>S364*H364</f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44" t="s">
        <v>128</v>
      </c>
      <c r="AT364" s="144" t="s">
        <v>124</v>
      </c>
      <c r="AU364" s="144" t="s">
        <v>77</v>
      </c>
      <c r="AY364" s="14" t="s">
        <v>121</v>
      </c>
      <c r="BE364" s="145">
        <f>IF(N364="základní",J364,0)</f>
        <v>2330.04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4" t="s">
        <v>77</v>
      </c>
      <c r="BK364" s="145">
        <f>ROUND(I364*H364,2)</f>
        <v>2330.04</v>
      </c>
      <c r="BL364" s="14" t="s">
        <v>128</v>
      </c>
      <c r="BM364" s="144" t="s">
        <v>573</v>
      </c>
    </row>
    <row r="365" spans="1:65" s="2" customFormat="1" ht="21.75" customHeight="1">
      <c r="A365" s="26"/>
      <c r="B365" s="132"/>
      <c r="C365" s="133" t="s">
        <v>69</v>
      </c>
      <c r="D365" s="133" t="s">
        <v>124</v>
      </c>
      <c r="E365" s="134" t="s">
        <v>409</v>
      </c>
      <c r="F365" s="135" t="s">
        <v>410</v>
      </c>
      <c r="G365" s="136" t="s">
        <v>226</v>
      </c>
      <c r="H365" s="137">
        <v>1.08</v>
      </c>
      <c r="I365" s="138">
        <v>23.3</v>
      </c>
      <c r="J365" s="138">
        <f>ROUND(I365*H365,2)</f>
        <v>25.16</v>
      </c>
      <c r="K365" s="139"/>
      <c r="L365" s="27"/>
      <c r="M365" s="140" t="s">
        <v>1</v>
      </c>
      <c r="N365" s="141" t="s">
        <v>34</v>
      </c>
      <c r="O365" s="142">
        <v>0</v>
      </c>
      <c r="P365" s="142">
        <f>O365*H365</f>
        <v>0</v>
      </c>
      <c r="Q365" s="142">
        <v>0</v>
      </c>
      <c r="R365" s="142">
        <f>Q365*H365</f>
        <v>0</v>
      </c>
      <c r="S365" s="142">
        <v>0</v>
      </c>
      <c r="T365" s="143">
        <f>S365*H365</f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44" t="s">
        <v>128</v>
      </c>
      <c r="AT365" s="144" t="s">
        <v>124</v>
      </c>
      <c r="AU365" s="144" t="s">
        <v>77</v>
      </c>
      <c r="AY365" s="14" t="s">
        <v>121</v>
      </c>
      <c r="BE365" s="145">
        <f>IF(N365="základní",J365,0)</f>
        <v>25.16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14" t="s">
        <v>77</v>
      </c>
      <c r="BK365" s="145">
        <f>ROUND(I365*H365,2)</f>
        <v>25.16</v>
      </c>
      <c r="BL365" s="14" t="s">
        <v>128</v>
      </c>
      <c r="BM365" s="144" t="s">
        <v>574</v>
      </c>
    </row>
    <row r="366" spans="1:65" s="12" customFormat="1" ht="25.9" customHeight="1">
      <c r="B366" s="122"/>
      <c r="D366" s="123" t="s">
        <v>68</v>
      </c>
      <c r="E366" s="124" t="s">
        <v>412</v>
      </c>
      <c r="F366" s="124" t="s">
        <v>413</v>
      </c>
      <c r="J366" s="125">
        <f>BK366</f>
        <v>194082.99</v>
      </c>
      <c r="L366" s="122"/>
      <c r="M366" s="126"/>
      <c r="N366" s="127"/>
      <c r="O366" s="127"/>
      <c r="P366" s="128">
        <f>SUM(P367:P369)</f>
        <v>0</v>
      </c>
      <c r="Q366" s="127"/>
      <c r="R366" s="128">
        <f>SUM(R367:R369)</f>
        <v>0</v>
      </c>
      <c r="S366" s="127"/>
      <c r="T366" s="129">
        <f>SUM(T367:T369)</f>
        <v>0</v>
      </c>
      <c r="AR366" s="123" t="s">
        <v>77</v>
      </c>
      <c r="AT366" s="130" t="s">
        <v>68</v>
      </c>
      <c r="AU366" s="130" t="s">
        <v>69</v>
      </c>
      <c r="AY366" s="123" t="s">
        <v>121</v>
      </c>
      <c r="BK366" s="131">
        <f>SUM(BK367:BK369)</f>
        <v>194082.99</v>
      </c>
    </row>
    <row r="367" spans="1:65" s="2" customFormat="1" ht="21.75" customHeight="1">
      <c r="A367" s="26"/>
      <c r="B367" s="132"/>
      <c r="C367" s="133" t="s">
        <v>69</v>
      </c>
      <c r="D367" s="133" t="s">
        <v>124</v>
      </c>
      <c r="E367" s="134" t="s">
        <v>414</v>
      </c>
      <c r="F367" s="135" t="s">
        <v>415</v>
      </c>
      <c r="G367" s="136" t="s">
        <v>198</v>
      </c>
      <c r="H367" s="137">
        <v>10</v>
      </c>
      <c r="I367" s="138">
        <v>13165</v>
      </c>
      <c r="J367" s="138">
        <f>ROUND(I367*H367,2)</f>
        <v>131650</v>
      </c>
      <c r="K367" s="139"/>
      <c r="L367" s="27"/>
      <c r="M367" s="140" t="s">
        <v>1</v>
      </c>
      <c r="N367" s="141" t="s">
        <v>34</v>
      </c>
      <c r="O367" s="142">
        <v>0</v>
      </c>
      <c r="P367" s="142">
        <f>O367*H367</f>
        <v>0</v>
      </c>
      <c r="Q367" s="142">
        <v>0</v>
      </c>
      <c r="R367" s="142">
        <f>Q367*H367</f>
        <v>0</v>
      </c>
      <c r="S367" s="142">
        <v>0</v>
      </c>
      <c r="T367" s="143">
        <f>S367*H367</f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44" t="s">
        <v>128</v>
      </c>
      <c r="AT367" s="144" t="s">
        <v>124</v>
      </c>
      <c r="AU367" s="144" t="s">
        <v>77</v>
      </c>
      <c r="AY367" s="14" t="s">
        <v>121</v>
      </c>
      <c r="BE367" s="145">
        <f>IF(N367="základní",J367,0)</f>
        <v>131650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4" t="s">
        <v>77</v>
      </c>
      <c r="BK367" s="145">
        <f>ROUND(I367*H367,2)</f>
        <v>131650</v>
      </c>
      <c r="BL367" s="14" t="s">
        <v>128</v>
      </c>
      <c r="BM367" s="144" t="s">
        <v>575</v>
      </c>
    </row>
    <row r="368" spans="1:65" s="2" customFormat="1" ht="21.75" customHeight="1">
      <c r="A368" s="26"/>
      <c r="B368" s="132"/>
      <c r="C368" s="133" t="s">
        <v>69</v>
      </c>
      <c r="D368" s="133" t="s">
        <v>124</v>
      </c>
      <c r="E368" s="134" t="s">
        <v>417</v>
      </c>
      <c r="F368" s="135" t="s">
        <v>418</v>
      </c>
      <c r="G368" s="136" t="s">
        <v>198</v>
      </c>
      <c r="H368" s="137">
        <v>4</v>
      </c>
      <c r="I368" s="138">
        <v>14755</v>
      </c>
      <c r="J368" s="138">
        <f>ROUND(I368*H368,2)</f>
        <v>59020</v>
      </c>
      <c r="K368" s="139"/>
      <c r="L368" s="27"/>
      <c r="M368" s="140" t="s">
        <v>1</v>
      </c>
      <c r="N368" s="141" t="s">
        <v>34</v>
      </c>
      <c r="O368" s="142">
        <v>0</v>
      </c>
      <c r="P368" s="142">
        <f>O368*H368</f>
        <v>0</v>
      </c>
      <c r="Q368" s="142">
        <v>0</v>
      </c>
      <c r="R368" s="142">
        <f>Q368*H368</f>
        <v>0</v>
      </c>
      <c r="S368" s="142">
        <v>0</v>
      </c>
      <c r="T368" s="143">
        <f>S368*H368</f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44" t="s">
        <v>128</v>
      </c>
      <c r="AT368" s="144" t="s">
        <v>124</v>
      </c>
      <c r="AU368" s="144" t="s">
        <v>77</v>
      </c>
      <c r="AY368" s="14" t="s">
        <v>121</v>
      </c>
      <c r="BE368" s="145">
        <f>IF(N368="základní",J368,0)</f>
        <v>59020</v>
      </c>
      <c r="BF368" s="145">
        <f>IF(N368="snížená",J368,0)</f>
        <v>0</v>
      </c>
      <c r="BG368" s="145">
        <f>IF(N368="zákl. přenesená",J368,0)</f>
        <v>0</v>
      </c>
      <c r="BH368" s="145">
        <f>IF(N368="sníž. přenesená",J368,0)</f>
        <v>0</v>
      </c>
      <c r="BI368" s="145">
        <f>IF(N368="nulová",J368,0)</f>
        <v>0</v>
      </c>
      <c r="BJ368" s="14" t="s">
        <v>77</v>
      </c>
      <c r="BK368" s="145">
        <f>ROUND(I368*H368,2)</f>
        <v>59020</v>
      </c>
      <c r="BL368" s="14" t="s">
        <v>128</v>
      </c>
      <c r="BM368" s="144" t="s">
        <v>576</v>
      </c>
    </row>
    <row r="369" spans="1:65" s="2" customFormat="1" ht="21.75" customHeight="1">
      <c r="A369" s="26"/>
      <c r="B369" s="132"/>
      <c r="C369" s="133" t="s">
        <v>69</v>
      </c>
      <c r="D369" s="133" t="s">
        <v>124</v>
      </c>
      <c r="E369" s="134" t="s">
        <v>426</v>
      </c>
      <c r="F369" s="135" t="s">
        <v>427</v>
      </c>
      <c r="G369" s="136" t="s">
        <v>226</v>
      </c>
      <c r="H369" s="137">
        <v>1.79</v>
      </c>
      <c r="I369" s="138">
        <v>1906.7</v>
      </c>
      <c r="J369" s="138">
        <f>ROUND(I369*H369,2)</f>
        <v>3412.99</v>
      </c>
      <c r="K369" s="139"/>
      <c r="L369" s="27"/>
      <c r="M369" s="140" t="s">
        <v>1</v>
      </c>
      <c r="N369" s="141" t="s">
        <v>34</v>
      </c>
      <c r="O369" s="142">
        <v>0</v>
      </c>
      <c r="P369" s="142">
        <f>O369*H369</f>
        <v>0</v>
      </c>
      <c r="Q369" s="142">
        <v>0</v>
      </c>
      <c r="R369" s="142">
        <f>Q369*H369</f>
        <v>0</v>
      </c>
      <c r="S369" s="142">
        <v>0</v>
      </c>
      <c r="T369" s="143">
        <f>S369*H369</f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44" t="s">
        <v>128</v>
      </c>
      <c r="AT369" s="144" t="s">
        <v>124</v>
      </c>
      <c r="AU369" s="144" t="s">
        <v>77</v>
      </c>
      <c r="AY369" s="14" t="s">
        <v>121</v>
      </c>
      <c r="BE369" s="145">
        <f>IF(N369="základní",J369,0)</f>
        <v>3412.99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4" t="s">
        <v>77</v>
      </c>
      <c r="BK369" s="145">
        <f>ROUND(I369*H369,2)</f>
        <v>3412.99</v>
      </c>
      <c r="BL369" s="14" t="s">
        <v>128</v>
      </c>
      <c r="BM369" s="144" t="s">
        <v>577</v>
      </c>
    </row>
    <row r="370" spans="1:65" s="12" customFormat="1" ht="25.9" customHeight="1">
      <c r="B370" s="122"/>
      <c r="D370" s="123" t="s">
        <v>68</v>
      </c>
      <c r="E370" s="124" t="s">
        <v>429</v>
      </c>
      <c r="F370" s="124" t="s">
        <v>430</v>
      </c>
      <c r="J370" s="125">
        <f>BK370</f>
        <v>43122.22</v>
      </c>
      <c r="L370" s="122"/>
      <c r="M370" s="126"/>
      <c r="N370" s="127"/>
      <c r="O370" s="127"/>
      <c r="P370" s="128">
        <f>SUM(P371:P373)</f>
        <v>24.423999999999999</v>
      </c>
      <c r="Q370" s="127"/>
      <c r="R370" s="128">
        <f>SUM(R371:R373)</f>
        <v>6.2423199999999998E-2</v>
      </c>
      <c r="S370" s="127"/>
      <c r="T370" s="129">
        <f>SUM(T371:T373)</f>
        <v>0</v>
      </c>
      <c r="AR370" s="123" t="s">
        <v>77</v>
      </c>
      <c r="AT370" s="130" t="s">
        <v>68</v>
      </c>
      <c r="AU370" s="130" t="s">
        <v>69</v>
      </c>
      <c r="AY370" s="123" t="s">
        <v>121</v>
      </c>
      <c r="BK370" s="131">
        <f>SUM(BK371:BK373)</f>
        <v>43122.22</v>
      </c>
    </row>
    <row r="371" spans="1:65" s="2" customFormat="1" ht="21.75" customHeight="1">
      <c r="A371" s="26"/>
      <c r="B371" s="132"/>
      <c r="C371" s="133" t="s">
        <v>69</v>
      </c>
      <c r="D371" s="133" t="s">
        <v>124</v>
      </c>
      <c r="E371" s="134" t="s">
        <v>578</v>
      </c>
      <c r="F371" s="135" t="s">
        <v>579</v>
      </c>
      <c r="G371" s="136" t="s">
        <v>133</v>
      </c>
      <c r="H371" s="137">
        <v>1</v>
      </c>
      <c r="I371" s="138">
        <v>8000</v>
      </c>
      <c r="J371" s="138">
        <f>ROUND(I371*H371,2)</f>
        <v>8000</v>
      </c>
      <c r="K371" s="139"/>
      <c r="L371" s="27"/>
      <c r="M371" s="140" t="s">
        <v>1</v>
      </c>
      <c r="N371" s="141" t="s">
        <v>34</v>
      </c>
      <c r="O371" s="142">
        <v>0</v>
      </c>
      <c r="P371" s="142">
        <f>O371*H371</f>
        <v>0</v>
      </c>
      <c r="Q371" s="142">
        <v>0</v>
      </c>
      <c r="R371" s="142">
        <f>Q371*H371</f>
        <v>0</v>
      </c>
      <c r="S371" s="142">
        <v>0</v>
      </c>
      <c r="T371" s="143">
        <f>S371*H371</f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44" t="s">
        <v>128</v>
      </c>
      <c r="AT371" s="144" t="s">
        <v>124</v>
      </c>
      <c r="AU371" s="144" t="s">
        <v>77</v>
      </c>
      <c r="AY371" s="14" t="s">
        <v>121</v>
      </c>
      <c r="BE371" s="145">
        <f>IF(N371="základní",J371,0)</f>
        <v>8000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4" t="s">
        <v>77</v>
      </c>
      <c r="BK371" s="145">
        <f>ROUND(I371*H371,2)</f>
        <v>8000</v>
      </c>
      <c r="BL371" s="14" t="s">
        <v>128</v>
      </c>
      <c r="BM371" s="144" t="s">
        <v>580</v>
      </c>
    </row>
    <row r="372" spans="1:65" s="2" customFormat="1" ht="21.75" customHeight="1">
      <c r="A372" s="26"/>
      <c r="B372" s="132"/>
      <c r="C372" s="133" t="s">
        <v>69</v>
      </c>
      <c r="D372" s="133" t="s">
        <v>124</v>
      </c>
      <c r="E372" s="134" t="s">
        <v>434</v>
      </c>
      <c r="F372" s="135" t="s">
        <v>435</v>
      </c>
      <c r="G372" s="136" t="s">
        <v>176</v>
      </c>
      <c r="H372" s="137">
        <v>142</v>
      </c>
      <c r="I372" s="138">
        <v>92.41</v>
      </c>
      <c r="J372" s="138">
        <f>ROUND(I372*H372,2)</f>
        <v>13122.22</v>
      </c>
      <c r="K372" s="139"/>
      <c r="L372" s="27"/>
      <c r="M372" s="140" t="s">
        <v>1</v>
      </c>
      <c r="N372" s="141" t="s">
        <v>34</v>
      </c>
      <c r="O372" s="142">
        <v>0.17199999999999999</v>
      </c>
      <c r="P372" s="142">
        <f>O372*H372</f>
        <v>24.423999999999999</v>
      </c>
      <c r="Q372" s="142">
        <v>4.3960000000000001E-4</v>
      </c>
      <c r="R372" s="142">
        <f>Q372*H372</f>
        <v>6.2423199999999998E-2</v>
      </c>
      <c r="S372" s="142">
        <v>0</v>
      </c>
      <c r="T372" s="143">
        <f>S372*H372</f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44" t="s">
        <v>128</v>
      </c>
      <c r="AT372" s="144" t="s">
        <v>124</v>
      </c>
      <c r="AU372" s="144" t="s">
        <v>77</v>
      </c>
      <c r="AY372" s="14" t="s">
        <v>121</v>
      </c>
      <c r="BE372" s="145">
        <f>IF(N372="základní",J372,0)</f>
        <v>13122.22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4" t="s">
        <v>77</v>
      </c>
      <c r="BK372" s="145">
        <f>ROUND(I372*H372,2)</f>
        <v>13122.22</v>
      </c>
      <c r="BL372" s="14" t="s">
        <v>128</v>
      </c>
      <c r="BM372" s="144" t="s">
        <v>581</v>
      </c>
    </row>
    <row r="373" spans="1:65" s="2" customFormat="1" ht="33" customHeight="1">
      <c r="A373" s="26"/>
      <c r="B373" s="132"/>
      <c r="C373" s="133" t="s">
        <v>69</v>
      </c>
      <c r="D373" s="133" t="s">
        <v>124</v>
      </c>
      <c r="E373" s="134" t="s">
        <v>437</v>
      </c>
      <c r="F373" s="135" t="s">
        <v>438</v>
      </c>
      <c r="G373" s="136" t="s">
        <v>133</v>
      </c>
      <c r="H373" s="137">
        <v>1</v>
      </c>
      <c r="I373" s="138">
        <v>22000</v>
      </c>
      <c r="J373" s="138">
        <f>ROUND(I373*H373,2)</f>
        <v>22000</v>
      </c>
      <c r="K373" s="139"/>
      <c r="L373" s="27"/>
      <c r="M373" s="140" t="s">
        <v>1</v>
      </c>
      <c r="N373" s="141" t="s">
        <v>34</v>
      </c>
      <c r="O373" s="142">
        <v>0</v>
      </c>
      <c r="P373" s="142">
        <f>O373*H373</f>
        <v>0</v>
      </c>
      <c r="Q373" s="142">
        <v>0</v>
      </c>
      <c r="R373" s="142">
        <f>Q373*H373</f>
        <v>0</v>
      </c>
      <c r="S373" s="142">
        <v>0</v>
      </c>
      <c r="T373" s="143">
        <f>S373*H373</f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44" t="s">
        <v>128</v>
      </c>
      <c r="AT373" s="144" t="s">
        <v>124</v>
      </c>
      <c r="AU373" s="144" t="s">
        <v>77</v>
      </c>
      <c r="AY373" s="14" t="s">
        <v>121</v>
      </c>
      <c r="BE373" s="145">
        <f>IF(N373="základní",J373,0)</f>
        <v>22000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4" t="s">
        <v>77</v>
      </c>
      <c r="BK373" s="145">
        <f>ROUND(I373*H373,2)</f>
        <v>22000</v>
      </c>
      <c r="BL373" s="14" t="s">
        <v>128</v>
      </c>
      <c r="BM373" s="144" t="s">
        <v>582</v>
      </c>
    </row>
    <row r="374" spans="1:65" s="12" customFormat="1" ht="25.9" customHeight="1">
      <c r="B374" s="122"/>
      <c r="D374" s="123" t="s">
        <v>68</v>
      </c>
      <c r="E374" s="124" t="s">
        <v>440</v>
      </c>
      <c r="F374" s="124" t="s">
        <v>441</v>
      </c>
      <c r="J374" s="125">
        <f>BK374</f>
        <v>24101.1</v>
      </c>
      <c r="L374" s="122"/>
      <c r="M374" s="126"/>
      <c r="N374" s="127"/>
      <c r="O374" s="127"/>
      <c r="P374" s="128">
        <f>P375</f>
        <v>41.358000000000004</v>
      </c>
      <c r="Q374" s="127"/>
      <c r="R374" s="128">
        <f>R375</f>
        <v>9.4574400000000003E-2</v>
      </c>
      <c r="S374" s="127"/>
      <c r="T374" s="129">
        <f>T375</f>
        <v>0</v>
      </c>
      <c r="AR374" s="123" t="s">
        <v>77</v>
      </c>
      <c r="AT374" s="130" t="s">
        <v>68</v>
      </c>
      <c r="AU374" s="130" t="s">
        <v>69</v>
      </c>
      <c r="AY374" s="123" t="s">
        <v>121</v>
      </c>
      <c r="BK374" s="131">
        <f>BK375</f>
        <v>24101.1</v>
      </c>
    </row>
    <row r="375" spans="1:65" s="2" customFormat="1" ht="21.75" customHeight="1">
      <c r="A375" s="26"/>
      <c r="B375" s="132"/>
      <c r="C375" s="133" t="s">
        <v>69</v>
      </c>
      <c r="D375" s="133" t="s">
        <v>124</v>
      </c>
      <c r="E375" s="134" t="s">
        <v>442</v>
      </c>
      <c r="F375" s="135" t="s">
        <v>443</v>
      </c>
      <c r="G375" s="136" t="s">
        <v>176</v>
      </c>
      <c r="H375" s="137">
        <v>366</v>
      </c>
      <c r="I375" s="138">
        <v>65.849999999999994</v>
      </c>
      <c r="J375" s="138">
        <f>ROUND(I375*H375,2)</f>
        <v>24101.1</v>
      </c>
      <c r="K375" s="139"/>
      <c r="L375" s="27"/>
      <c r="M375" s="140" t="s">
        <v>1</v>
      </c>
      <c r="N375" s="141" t="s">
        <v>34</v>
      </c>
      <c r="O375" s="142">
        <v>0.113</v>
      </c>
      <c r="P375" s="142">
        <f>O375*H375</f>
        <v>41.358000000000004</v>
      </c>
      <c r="Q375" s="142">
        <v>2.5839999999999999E-4</v>
      </c>
      <c r="R375" s="142">
        <f>Q375*H375</f>
        <v>9.4574400000000003E-2</v>
      </c>
      <c r="S375" s="142">
        <v>0</v>
      </c>
      <c r="T375" s="143">
        <f>S375*H375</f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44" t="s">
        <v>128</v>
      </c>
      <c r="AT375" s="144" t="s">
        <v>124</v>
      </c>
      <c r="AU375" s="144" t="s">
        <v>77</v>
      </c>
      <c r="AY375" s="14" t="s">
        <v>121</v>
      </c>
      <c r="BE375" s="145">
        <f>IF(N375="základní",J375,0)</f>
        <v>24101.1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4" t="s">
        <v>77</v>
      </c>
      <c r="BK375" s="145">
        <f>ROUND(I375*H375,2)</f>
        <v>24101.1</v>
      </c>
      <c r="BL375" s="14" t="s">
        <v>128</v>
      </c>
      <c r="BM375" s="144" t="s">
        <v>583</v>
      </c>
    </row>
    <row r="376" spans="1:65" s="12" customFormat="1" ht="25.9" customHeight="1">
      <c r="B376" s="122"/>
      <c r="D376" s="123" t="s">
        <v>68</v>
      </c>
      <c r="E376" s="124" t="s">
        <v>445</v>
      </c>
      <c r="F376" s="124" t="s">
        <v>446</v>
      </c>
      <c r="J376" s="125">
        <f>BK376</f>
        <v>26522</v>
      </c>
      <c r="L376" s="122"/>
      <c r="M376" s="126"/>
      <c r="N376" s="127"/>
      <c r="O376" s="127"/>
      <c r="P376" s="128">
        <f>P377</f>
        <v>0</v>
      </c>
      <c r="Q376" s="127"/>
      <c r="R376" s="128">
        <f>R377</f>
        <v>0</v>
      </c>
      <c r="S376" s="127"/>
      <c r="T376" s="129">
        <f>T377</f>
        <v>0</v>
      </c>
      <c r="AR376" s="123" t="s">
        <v>77</v>
      </c>
      <c r="AT376" s="130" t="s">
        <v>68</v>
      </c>
      <c r="AU376" s="130" t="s">
        <v>69</v>
      </c>
      <c r="AY376" s="123" t="s">
        <v>121</v>
      </c>
      <c r="BK376" s="131">
        <f>BK377</f>
        <v>26522</v>
      </c>
    </row>
    <row r="377" spans="1:65" s="2" customFormat="1" ht="16.5" customHeight="1">
      <c r="A377" s="26"/>
      <c r="B377" s="132"/>
      <c r="C377" s="133" t="s">
        <v>69</v>
      </c>
      <c r="D377" s="133" t="s">
        <v>124</v>
      </c>
      <c r="E377" s="134" t="s">
        <v>447</v>
      </c>
      <c r="F377" s="135" t="s">
        <v>448</v>
      </c>
      <c r="G377" s="136" t="s">
        <v>449</v>
      </c>
      <c r="H377" s="137">
        <v>1</v>
      </c>
      <c r="I377" s="138">
        <v>26522</v>
      </c>
      <c r="J377" s="138">
        <f>ROUND(I377*H377,2)</f>
        <v>26522</v>
      </c>
      <c r="K377" s="139"/>
      <c r="L377" s="27"/>
      <c r="M377" s="140" t="s">
        <v>1</v>
      </c>
      <c r="N377" s="141" t="s">
        <v>34</v>
      </c>
      <c r="O377" s="142">
        <v>0</v>
      </c>
      <c r="P377" s="142">
        <f>O377*H377</f>
        <v>0</v>
      </c>
      <c r="Q377" s="142">
        <v>0</v>
      </c>
      <c r="R377" s="142">
        <f>Q377*H377</f>
        <v>0</v>
      </c>
      <c r="S377" s="142">
        <v>0</v>
      </c>
      <c r="T377" s="143">
        <f>S377*H377</f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44" t="s">
        <v>128</v>
      </c>
      <c r="AT377" s="144" t="s">
        <v>124</v>
      </c>
      <c r="AU377" s="144" t="s">
        <v>77</v>
      </c>
      <c r="AY377" s="14" t="s">
        <v>121</v>
      </c>
      <c r="BE377" s="145">
        <f>IF(N377="základní",J377,0)</f>
        <v>26522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4" t="s">
        <v>77</v>
      </c>
      <c r="BK377" s="145">
        <f>ROUND(I377*H377,2)</f>
        <v>26522</v>
      </c>
      <c r="BL377" s="14" t="s">
        <v>128</v>
      </c>
      <c r="BM377" s="144" t="s">
        <v>584</v>
      </c>
    </row>
    <row r="378" spans="1:65" s="12" customFormat="1" ht="25.9" customHeight="1">
      <c r="B378" s="122"/>
      <c r="D378" s="123" t="s">
        <v>68</v>
      </c>
      <c r="E378" s="124" t="s">
        <v>451</v>
      </c>
      <c r="F378" s="124" t="s">
        <v>452</v>
      </c>
      <c r="J378" s="125">
        <f>BK378</f>
        <v>53044</v>
      </c>
      <c r="L378" s="122"/>
      <c r="M378" s="126"/>
      <c r="N378" s="127"/>
      <c r="O378" s="127"/>
      <c r="P378" s="128">
        <f>SUM(P379:P380)</f>
        <v>0</v>
      </c>
      <c r="Q378" s="127"/>
      <c r="R378" s="128">
        <f>SUM(R379:R380)</f>
        <v>0</v>
      </c>
      <c r="S378" s="127"/>
      <c r="T378" s="129">
        <f>SUM(T379:T380)</f>
        <v>0</v>
      </c>
      <c r="AR378" s="123" t="s">
        <v>77</v>
      </c>
      <c r="AT378" s="130" t="s">
        <v>68</v>
      </c>
      <c r="AU378" s="130" t="s">
        <v>69</v>
      </c>
      <c r="AY378" s="123" t="s">
        <v>121</v>
      </c>
      <c r="BK378" s="131">
        <f>SUM(BK379:BK380)</f>
        <v>53044</v>
      </c>
    </row>
    <row r="379" spans="1:65" s="2" customFormat="1" ht="16.5" customHeight="1">
      <c r="A379" s="26"/>
      <c r="B379" s="132"/>
      <c r="C379" s="133" t="s">
        <v>69</v>
      </c>
      <c r="D379" s="133" t="s">
        <v>124</v>
      </c>
      <c r="E379" s="134" t="s">
        <v>453</v>
      </c>
      <c r="F379" s="135" t="s">
        <v>454</v>
      </c>
      <c r="G379" s="136" t="s">
        <v>449</v>
      </c>
      <c r="H379" s="137">
        <v>1</v>
      </c>
      <c r="I379" s="138">
        <v>53044</v>
      </c>
      <c r="J379" s="138">
        <f>ROUND(I379*H379,2)</f>
        <v>53044</v>
      </c>
      <c r="K379" s="139"/>
      <c r="L379" s="27"/>
      <c r="M379" s="140" t="s">
        <v>1</v>
      </c>
      <c r="N379" s="141" t="s">
        <v>34</v>
      </c>
      <c r="O379" s="142">
        <v>0</v>
      </c>
      <c r="P379" s="142">
        <f>O379*H379</f>
        <v>0</v>
      </c>
      <c r="Q379" s="142">
        <v>0</v>
      </c>
      <c r="R379" s="142">
        <f>Q379*H379</f>
        <v>0</v>
      </c>
      <c r="S379" s="142">
        <v>0</v>
      </c>
      <c r="T379" s="143">
        <f>S379*H379</f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44" t="s">
        <v>128</v>
      </c>
      <c r="AT379" s="144" t="s">
        <v>124</v>
      </c>
      <c r="AU379" s="144" t="s">
        <v>77</v>
      </c>
      <c r="AY379" s="14" t="s">
        <v>121</v>
      </c>
      <c r="BE379" s="145">
        <f>IF(N379="základní",J379,0)</f>
        <v>53044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4" t="s">
        <v>77</v>
      </c>
      <c r="BK379" s="145">
        <f>ROUND(I379*H379,2)</f>
        <v>53044</v>
      </c>
      <c r="BL379" s="14" t="s">
        <v>128</v>
      </c>
      <c r="BM379" s="144" t="s">
        <v>585</v>
      </c>
    </row>
    <row r="380" spans="1:65" s="12" customFormat="1" ht="22.9" customHeight="1">
      <c r="B380" s="122"/>
      <c r="D380" s="123" t="s">
        <v>68</v>
      </c>
      <c r="E380" s="156" t="s">
        <v>586</v>
      </c>
      <c r="F380" s="156" t="s">
        <v>587</v>
      </c>
      <c r="J380" s="157">
        <f>BK380</f>
        <v>0</v>
      </c>
      <c r="L380" s="122"/>
      <c r="M380" s="126"/>
      <c r="N380" s="127"/>
      <c r="O380" s="127"/>
      <c r="P380" s="128">
        <v>0</v>
      </c>
      <c r="Q380" s="127"/>
      <c r="R380" s="128">
        <v>0</v>
      </c>
      <c r="S380" s="127"/>
      <c r="T380" s="129">
        <v>0</v>
      </c>
      <c r="AR380" s="123" t="s">
        <v>77</v>
      </c>
      <c r="AT380" s="130" t="s">
        <v>68</v>
      </c>
      <c r="AU380" s="130" t="s">
        <v>77</v>
      </c>
      <c r="AY380" s="123" t="s">
        <v>121</v>
      </c>
      <c r="BK380" s="131">
        <v>0</v>
      </c>
    </row>
    <row r="381" spans="1:65" s="12" customFormat="1" ht="25.9" customHeight="1">
      <c r="B381" s="122"/>
      <c r="D381" s="123" t="s">
        <v>68</v>
      </c>
      <c r="E381" s="124" t="s">
        <v>122</v>
      </c>
      <c r="F381" s="124" t="s">
        <v>123</v>
      </c>
      <c r="J381" s="125">
        <f>BK381</f>
        <v>1533.55</v>
      </c>
      <c r="L381" s="122"/>
      <c r="M381" s="126"/>
      <c r="N381" s="127"/>
      <c r="O381" s="127"/>
      <c r="P381" s="128">
        <f>P382</f>
        <v>4.9222080000000004</v>
      </c>
      <c r="Q381" s="127"/>
      <c r="R381" s="128">
        <f>R382</f>
        <v>0</v>
      </c>
      <c r="S381" s="127"/>
      <c r="T381" s="129">
        <f>T382</f>
        <v>0</v>
      </c>
      <c r="AR381" s="123" t="s">
        <v>77</v>
      </c>
      <c r="AT381" s="130" t="s">
        <v>68</v>
      </c>
      <c r="AU381" s="130" t="s">
        <v>69</v>
      </c>
      <c r="AY381" s="123" t="s">
        <v>121</v>
      </c>
      <c r="BK381" s="131">
        <f>BK382</f>
        <v>1533.55</v>
      </c>
    </row>
    <row r="382" spans="1:65" s="2" customFormat="1" ht="21.75" customHeight="1">
      <c r="A382" s="26"/>
      <c r="B382" s="132"/>
      <c r="C382" s="133" t="s">
        <v>69</v>
      </c>
      <c r="D382" s="133" t="s">
        <v>124</v>
      </c>
      <c r="E382" s="134" t="s">
        <v>125</v>
      </c>
      <c r="F382" s="135" t="s">
        <v>126</v>
      </c>
      <c r="G382" s="136" t="s">
        <v>127</v>
      </c>
      <c r="H382" s="137">
        <v>0.64800000000000002</v>
      </c>
      <c r="I382" s="138">
        <v>2366.59</v>
      </c>
      <c r="J382" s="138">
        <f>ROUND(I382*H382,2)</f>
        <v>1533.55</v>
      </c>
      <c r="K382" s="139"/>
      <c r="L382" s="27"/>
      <c r="M382" s="140" t="s">
        <v>1</v>
      </c>
      <c r="N382" s="141" t="s">
        <v>34</v>
      </c>
      <c r="O382" s="142">
        <v>7.5960000000000001</v>
      </c>
      <c r="P382" s="142">
        <f>O382*H382</f>
        <v>4.9222080000000004</v>
      </c>
      <c r="Q382" s="142">
        <v>0</v>
      </c>
      <c r="R382" s="142">
        <f>Q382*H382</f>
        <v>0</v>
      </c>
      <c r="S382" s="142">
        <v>0</v>
      </c>
      <c r="T382" s="143">
        <f>S382*H382</f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44" t="s">
        <v>128</v>
      </c>
      <c r="AT382" s="144" t="s">
        <v>124</v>
      </c>
      <c r="AU382" s="144" t="s">
        <v>77</v>
      </c>
      <c r="AY382" s="14" t="s">
        <v>121</v>
      </c>
      <c r="BE382" s="145">
        <f>IF(N382="základní",J382,0)</f>
        <v>1533.55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4" t="s">
        <v>77</v>
      </c>
      <c r="BK382" s="145">
        <f>ROUND(I382*H382,2)</f>
        <v>1533.55</v>
      </c>
      <c r="BL382" s="14" t="s">
        <v>128</v>
      </c>
      <c r="BM382" s="144" t="s">
        <v>588</v>
      </c>
    </row>
    <row r="383" spans="1:65" s="12" customFormat="1" ht="25.9" customHeight="1">
      <c r="B383" s="122"/>
      <c r="D383" s="123" t="s">
        <v>68</v>
      </c>
      <c r="E383" s="124" t="s">
        <v>129</v>
      </c>
      <c r="F383" s="124" t="s">
        <v>130</v>
      </c>
      <c r="J383" s="125">
        <f>BK383</f>
        <v>500321</v>
      </c>
      <c r="L383" s="122"/>
      <c r="M383" s="126"/>
      <c r="N383" s="127"/>
      <c r="O383" s="127"/>
      <c r="P383" s="128">
        <f>P384</f>
        <v>0</v>
      </c>
      <c r="Q383" s="127"/>
      <c r="R383" s="128">
        <f>R384</f>
        <v>0</v>
      </c>
      <c r="S383" s="127"/>
      <c r="T383" s="129">
        <f>T384</f>
        <v>0</v>
      </c>
      <c r="AR383" s="123" t="s">
        <v>77</v>
      </c>
      <c r="AT383" s="130" t="s">
        <v>68</v>
      </c>
      <c r="AU383" s="130" t="s">
        <v>69</v>
      </c>
      <c r="AY383" s="123" t="s">
        <v>121</v>
      </c>
      <c r="BK383" s="131">
        <f>BK384</f>
        <v>500321</v>
      </c>
    </row>
    <row r="384" spans="1:65" s="2" customFormat="1" ht="21.75" customHeight="1">
      <c r="A384" s="26"/>
      <c r="B384" s="132"/>
      <c r="C384" s="133" t="s">
        <v>69</v>
      </c>
      <c r="D384" s="133" t="s">
        <v>124</v>
      </c>
      <c r="E384" s="134" t="s">
        <v>589</v>
      </c>
      <c r="F384" s="135" t="s">
        <v>132</v>
      </c>
      <c r="G384" s="136" t="s">
        <v>133</v>
      </c>
      <c r="H384" s="137">
        <v>1</v>
      </c>
      <c r="I384" s="138">
        <v>500321</v>
      </c>
      <c r="J384" s="138">
        <f>ROUND(I384*H384,2)</f>
        <v>500321</v>
      </c>
      <c r="K384" s="139"/>
      <c r="L384" s="27"/>
      <c r="M384" s="140" t="s">
        <v>1</v>
      </c>
      <c r="N384" s="141" t="s">
        <v>34</v>
      </c>
      <c r="O384" s="142">
        <v>0</v>
      </c>
      <c r="P384" s="142">
        <f>O384*H384</f>
        <v>0</v>
      </c>
      <c r="Q384" s="142">
        <v>0</v>
      </c>
      <c r="R384" s="142">
        <f>Q384*H384</f>
        <v>0</v>
      </c>
      <c r="S384" s="142">
        <v>0</v>
      </c>
      <c r="T384" s="143">
        <f>S384*H384</f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44" t="s">
        <v>128</v>
      </c>
      <c r="AT384" s="144" t="s">
        <v>124</v>
      </c>
      <c r="AU384" s="144" t="s">
        <v>77</v>
      </c>
      <c r="AY384" s="14" t="s">
        <v>121</v>
      </c>
      <c r="BE384" s="145">
        <f>IF(N384="základní",J384,0)</f>
        <v>500321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4" t="s">
        <v>77</v>
      </c>
      <c r="BK384" s="145">
        <f>ROUND(I384*H384,2)</f>
        <v>500321</v>
      </c>
      <c r="BL384" s="14" t="s">
        <v>128</v>
      </c>
      <c r="BM384" s="144" t="s">
        <v>590</v>
      </c>
    </row>
    <row r="385" spans="1:65" s="12" customFormat="1" ht="25.9" customHeight="1">
      <c r="B385" s="122"/>
      <c r="D385" s="123" t="s">
        <v>68</v>
      </c>
      <c r="E385" s="124" t="s">
        <v>134</v>
      </c>
      <c r="F385" s="124" t="s">
        <v>135</v>
      </c>
      <c r="J385" s="125">
        <f>BK385</f>
        <v>227291.94</v>
      </c>
      <c r="L385" s="122"/>
      <c r="M385" s="126"/>
      <c r="N385" s="127"/>
      <c r="O385" s="127"/>
      <c r="P385" s="128">
        <f>SUM(P386:P396)</f>
        <v>278.06365999999997</v>
      </c>
      <c r="Q385" s="127"/>
      <c r="R385" s="128">
        <f>SUM(R386:R396)</f>
        <v>0</v>
      </c>
      <c r="S385" s="127"/>
      <c r="T385" s="129">
        <f>SUM(T386:T396)</f>
        <v>0</v>
      </c>
      <c r="AR385" s="123" t="s">
        <v>77</v>
      </c>
      <c r="AT385" s="130" t="s">
        <v>68</v>
      </c>
      <c r="AU385" s="130" t="s">
        <v>69</v>
      </c>
      <c r="AY385" s="123" t="s">
        <v>121</v>
      </c>
      <c r="BK385" s="131">
        <f>SUM(BK386:BK396)</f>
        <v>227291.94</v>
      </c>
    </row>
    <row r="386" spans="1:65" s="2" customFormat="1" ht="16.5" customHeight="1">
      <c r="A386" s="26"/>
      <c r="B386" s="132"/>
      <c r="C386" s="133" t="s">
        <v>69</v>
      </c>
      <c r="D386" s="133" t="s">
        <v>124</v>
      </c>
      <c r="E386" s="134" t="s">
        <v>136</v>
      </c>
      <c r="F386" s="135" t="s">
        <v>137</v>
      </c>
      <c r="G386" s="136" t="s">
        <v>138</v>
      </c>
      <c r="H386" s="137">
        <v>57.027999999999999</v>
      </c>
      <c r="I386" s="138">
        <v>104.44</v>
      </c>
      <c r="J386" s="138">
        <f t="shared" ref="J386:J396" si="120">ROUND(I386*H386,2)</f>
        <v>5956</v>
      </c>
      <c r="K386" s="139"/>
      <c r="L386" s="27"/>
      <c r="M386" s="140" t="s">
        <v>1</v>
      </c>
      <c r="N386" s="141" t="s">
        <v>34</v>
      </c>
      <c r="O386" s="142">
        <v>0.13600000000000001</v>
      </c>
      <c r="P386" s="142">
        <f t="shared" ref="P386:P396" si="121">O386*H386</f>
        <v>7.755808</v>
      </c>
      <c r="Q386" s="142">
        <v>0</v>
      </c>
      <c r="R386" s="142">
        <f t="shared" ref="R386:R396" si="122">Q386*H386</f>
        <v>0</v>
      </c>
      <c r="S386" s="142">
        <v>0</v>
      </c>
      <c r="T386" s="143">
        <f t="shared" ref="T386:T396" si="123">S386*H386</f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44" t="s">
        <v>128</v>
      </c>
      <c r="AT386" s="144" t="s">
        <v>124</v>
      </c>
      <c r="AU386" s="144" t="s">
        <v>77</v>
      </c>
      <c r="AY386" s="14" t="s">
        <v>121</v>
      </c>
      <c r="BE386" s="145">
        <f t="shared" ref="BE386:BE396" si="124">IF(N386="základní",J386,0)</f>
        <v>5956</v>
      </c>
      <c r="BF386" s="145">
        <f t="shared" ref="BF386:BF396" si="125">IF(N386="snížená",J386,0)</f>
        <v>0</v>
      </c>
      <c r="BG386" s="145">
        <f t="shared" ref="BG386:BG396" si="126">IF(N386="zákl. přenesená",J386,0)</f>
        <v>0</v>
      </c>
      <c r="BH386" s="145">
        <f t="shared" ref="BH386:BH396" si="127">IF(N386="sníž. přenesená",J386,0)</f>
        <v>0</v>
      </c>
      <c r="BI386" s="145">
        <f t="shared" ref="BI386:BI396" si="128">IF(N386="nulová",J386,0)</f>
        <v>0</v>
      </c>
      <c r="BJ386" s="14" t="s">
        <v>77</v>
      </c>
      <c r="BK386" s="145">
        <f t="shared" ref="BK386:BK396" si="129">ROUND(I386*H386,2)</f>
        <v>5956</v>
      </c>
      <c r="BL386" s="14" t="s">
        <v>128</v>
      </c>
      <c r="BM386" s="144" t="s">
        <v>591</v>
      </c>
    </row>
    <row r="387" spans="1:65" s="2" customFormat="1" ht="21.75" customHeight="1">
      <c r="A387" s="26"/>
      <c r="B387" s="132"/>
      <c r="C387" s="133" t="s">
        <v>69</v>
      </c>
      <c r="D387" s="133" t="s">
        <v>124</v>
      </c>
      <c r="E387" s="134" t="s">
        <v>140</v>
      </c>
      <c r="F387" s="135" t="s">
        <v>141</v>
      </c>
      <c r="G387" s="136" t="s">
        <v>138</v>
      </c>
      <c r="H387" s="137">
        <v>57.027999999999999</v>
      </c>
      <c r="I387" s="138">
        <v>1324.12</v>
      </c>
      <c r="J387" s="138">
        <f t="shared" si="120"/>
        <v>75511.92</v>
      </c>
      <c r="K387" s="139"/>
      <c r="L387" s="27"/>
      <c r="M387" s="140" t="s">
        <v>1</v>
      </c>
      <c r="N387" s="141" t="s">
        <v>34</v>
      </c>
      <c r="O387" s="142">
        <v>4.25</v>
      </c>
      <c r="P387" s="142">
        <f t="shared" si="121"/>
        <v>242.369</v>
      </c>
      <c r="Q387" s="142">
        <v>0</v>
      </c>
      <c r="R387" s="142">
        <f t="shared" si="122"/>
        <v>0</v>
      </c>
      <c r="S387" s="142">
        <v>0</v>
      </c>
      <c r="T387" s="143">
        <f t="shared" si="12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44" t="s">
        <v>128</v>
      </c>
      <c r="AT387" s="144" t="s">
        <v>124</v>
      </c>
      <c r="AU387" s="144" t="s">
        <v>77</v>
      </c>
      <c r="AY387" s="14" t="s">
        <v>121</v>
      </c>
      <c r="BE387" s="145">
        <f t="shared" si="124"/>
        <v>75511.92</v>
      </c>
      <c r="BF387" s="145">
        <f t="shared" si="125"/>
        <v>0</v>
      </c>
      <c r="BG387" s="145">
        <f t="shared" si="126"/>
        <v>0</v>
      </c>
      <c r="BH387" s="145">
        <f t="shared" si="127"/>
        <v>0</v>
      </c>
      <c r="BI387" s="145">
        <f t="shared" si="128"/>
        <v>0</v>
      </c>
      <c r="BJ387" s="14" t="s">
        <v>77</v>
      </c>
      <c r="BK387" s="145">
        <f t="shared" si="129"/>
        <v>75511.92</v>
      </c>
      <c r="BL387" s="14" t="s">
        <v>128</v>
      </c>
      <c r="BM387" s="144" t="s">
        <v>592</v>
      </c>
    </row>
    <row r="388" spans="1:65" s="2" customFormat="1" ht="16.5" customHeight="1">
      <c r="A388" s="26"/>
      <c r="B388" s="132"/>
      <c r="C388" s="133" t="s">
        <v>69</v>
      </c>
      <c r="D388" s="133" t="s">
        <v>124</v>
      </c>
      <c r="E388" s="134" t="s">
        <v>143</v>
      </c>
      <c r="F388" s="135" t="s">
        <v>144</v>
      </c>
      <c r="G388" s="136" t="s">
        <v>145</v>
      </c>
      <c r="H388" s="137">
        <v>12</v>
      </c>
      <c r="I388" s="138">
        <v>463.88</v>
      </c>
      <c r="J388" s="138">
        <f t="shared" si="120"/>
        <v>5566.56</v>
      </c>
      <c r="K388" s="139"/>
      <c r="L388" s="27"/>
      <c r="M388" s="140" t="s">
        <v>1</v>
      </c>
      <c r="N388" s="141" t="s">
        <v>34</v>
      </c>
      <c r="O388" s="142">
        <v>1.335</v>
      </c>
      <c r="P388" s="142">
        <f t="shared" si="121"/>
        <v>16.02</v>
      </c>
      <c r="Q388" s="142">
        <v>0</v>
      </c>
      <c r="R388" s="142">
        <f t="shared" si="122"/>
        <v>0</v>
      </c>
      <c r="S388" s="142">
        <v>0</v>
      </c>
      <c r="T388" s="143">
        <f t="shared" si="12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44" t="s">
        <v>128</v>
      </c>
      <c r="AT388" s="144" t="s">
        <v>124</v>
      </c>
      <c r="AU388" s="144" t="s">
        <v>77</v>
      </c>
      <c r="AY388" s="14" t="s">
        <v>121</v>
      </c>
      <c r="BE388" s="145">
        <f t="shared" si="124"/>
        <v>5566.56</v>
      </c>
      <c r="BF388" s="145">
        <f t="shared" si="125"/>
        <v>0</v>
      </c>
      <c r="BG388" s="145">
        <f t="shared" si="126"/>
        <v>0</v>
      </c>
      <c r="BH388" s="145">
        <f t="shared" si="127"/>
        <v>0</v>
      </c>
      <c r="BI388" s="145">
        <f t="shared" si="128"/>
        <v>0</v>
      </c>
      <c r="BJ388" s="14" t="s">
        <v>77</v>
      </c>
      <c r="BK388" s="145">
        <f t="shared" si="129"/>
        <v>5566.56</v>
      </c>
      <c r="BL388" s="14" t="s">
        <v>128</v>
      </c>
      <c r="BM388" s="144" t="s">
        <v>593</v>
      </c>
    </row>
    <row r="389" spans="1:65" s="2" customFormat="1" ht="21.75" customHeight="1">
      <c r="A389" s="26"/>
      <c r="B389" s="132"/>
      <c r="C389" s="133" t="s">
        <v>69</v>
      </c>
      <c r="D389" s="133" t="s">
        <v>124</v>
      </c>
      <c r="E389" s="134" t="s">
        <v>147</v>
      </c>
      <c r="F389" s="135" t="s">
        <v>148</v>
      </c>
      <c r="G389" s="136" t="s">
        <v>145</v>
      </c>
      <c r="H389" s="137">
        <v>180</v>
      </c>
      <c r="I389" s="138">
        <v>49.52</v>
      </c>
      <c r="J389" s="138">
        <f t="shared" si="120"/>
        <v>8913.6</v>
      </c>
      <c r="K389" s="139"/>
      <c r="L389" s="27"/>
      <c r="M389" s="140" t="s">
        <v>1</v>
      </c>
      <c r="N389" s="141" t="s">
        <v>34</v>
      </c>
      <c r="O389" s="142">
        <v>0</v>
      </c>
      <c r="P389" s="142">
        <f t="shared" si="121"/>
        <v>0</v>
      </c>
      <c r="Q389" s="142">
        <v>0</v>
      </c>
      <c r="R389" s="142">
        <f t="shared" si="122"/>
        <v>0</v>
      </c>
      <c r="S389" s="142">
        <v>0</v>
      </c>
      <c r="T389" s="143">
        <f t="shared" si="12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44" t="s">
        <v>128</v>
      </c>
      <c r="AT389" s="144" t="s">
        <v>124</v>
      </c>
      <c r="AU389" s="144" t="s">
        <v>77</v>
      </c>
      <c r="AY389" s="14" t="s">
        <v>121</v>
      </c>
      <c r="BE389" s="145">
        <f t="shared" si="124"/>
        <v>8913.6</v>
      </c>
      <c r="BF389" s="145">
        <f t="shared" si="125"/>
        <v>0</v>
      </c>
      <c r="BG389" s="145">
        <f t="shared" si="126"/>
        <v>0</v>
      </c>
      <c r="BH389" s="145">
        <f t="shared" si="127"/>
        <v>0</v>
      </c>
      <c r="BI389" s="145">
        <f t="shared" si="128"/>
        <v>0</v>
      </c>
      <c r="BJ389" s="14" t="s">
        <v>77</v>
      </c>
      <c r="BK389" s="145">
        <f t="shared" si="129"/>
        <v>8913.6</v>
      </c>
      <c r="BL389" s="14" t="s">
        <v>128</v>
      </c>
      <c r="BM389" s="144" t="s">
        <v>594</v>
      </c>
    </row>
    <row r="390" spans="1:65" s="2" customFormat="1" ht="21.75" customHeight="1">
      <c r="A390" s="26"/>
      <c r="B390" s="132"/>
      <c r="C390" s="133" t="s">
        <v>69</v>
      </c>
      <c r="D390" s="133" t="s">
        <v>124</v>
      </c>
      <c r="E390" s="134" t="s">
        <v>150</v>
      </c>
      <c r="F390" s="135" t="s">
        <v>151</v>
      </c>
      <c r="G390" s="136" t="s">
        <v>138</v>
      </c>
      <c r="H390" s="137">
        <v>57.027999999999999</v>
      </c>
      <c r="I390" s="138">
        <v>234.38</v>
      </c>
      <c r="J390" s="138">
        <f t="shared" si="120"/>
        <v>13366.22</v>
      </c>
      <c r="K390" s="139"/>
      <c r="L390" s="27"/>
      <c r="M390" s="140" t="s">
        <v>1</v>
      </c>
      <c r="N390" s="141" t="s">
        <v>34</v>
      </c>
      <c r="O390" s="142">
        <v>0.125</v>
      </c>
      <c r="P390" s="142">
        <f t="shared" si="121"/>
        <v>7.1284999999999998</v>
      </c>
      <c r="Q390" s="142">
        <v>0</v>
      </c>
      <c r="R390" s="142">
        <f t="shared" si="122"/>
        <v>0</v>
      </c>
      <c r="S390" s="142">
        <v>0</v>
      </c>
      <c r="T390" s="143">
        <f t="shared" si="123"/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44" t="s">
        <v>128</v>
      </c>
      <c r="AT390" s="144" t="s">
        <v>124</v>
      </c>
      <c r="AU390" s="144" t="s">
        <v>77</v>
      </c>
      <c r="AY390" s="14" t="s">
        <v>121</v>
      </c>
      <c r="BE390" s="145">
        <f t="shared" si="124"/>
        <v>13366.22</v>
      </c>
      <c r="BF390" s="145">
        <f t="shared" si="125"/>
        <v>0</v>
      </c>
      <c r="BG390" s="145">
        <f t="shared" si="126"/>
        <v>0</v>
      </c>
      <c r="BH390" s="145">
        <f t="shared" si="127"/>
        <v>0</v>
      </c>
      <c r="BI390" s="145">
        <f t="shared" si="128"/>
        <v>0</v>
      </c>
      <c r="BJ390" s="14" t="s">
        <v>77</v>
      </c>
      <c r="BK390" s="145">
        <f t="shared" si="129"/>
        <v>13366.22</v>
      </c>
      <c r="BL390" s="14" t="s">
        <v>128</v>
      </c>
      <c r="BM390" s="144" t="s">
        <v>595</v>
      </c>
    </row>
    <row r="391" spans="1:65" s="2" customFormat="1" ht="21.75" customHeight="1">
      <c r="A391" s="26"/>
      <c r="B391" s="132"/>
      <c r="C391" s="133" t="s">
        <v>69</v>
      </c>
      <c r="D391" s="133" t="s">
        <v>124</v>
      </c>
      <c r="E391" s="134" t="s">
        <v>153</v>
      </c>
      <c r="F391" s="135" t="s">
        <v>154</v>
      </c>
      <c r="G391" s="136" t="s">
        <v>138</v>
      </c>
      <c r="H391" s="137">
        <v>798.39200000000005</v>
      </c>
      <c r="I391" s="138">
        <v>10.25</v>
      </c>
      <c r="J391" s="138">
        <f t="shared" si="120"/>
        <v>8183.52</v>
      </c>
      <c r="K391" s="139"/>
      <c r="L391" s="27"/>
      <c r="M391" s="140" t="s">
        <v>1</v>
      </c>
      <c r="N391" s="141" t="s">
        <v>34</v>
      </c>
      <c r="O391" s="142">
        <v>6.0000000000000001E-3</v>
      </c>
      <c r="P391" s="142">
        <f t="shared" si="121"/>
        <v>4.7903520000000004</v>
      </c>
      <c r="Q391" s="142">
        <v>0</v>
      </c>
      <c r="R391" s="142">
        <f t="shared" si="122"/>
        <v>0</v>
      </c>
      <c r="S391" s="142">
        <v>0</v>
      </c>
      <c r="T391" s="143">
        <f t="shared" si="123"/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44" t="s">
        <v>128</v>
      </c>
      <c r="AT391" s="144" t="s">
        <v>124</v>
      </c>
      <c r="AU391" s="144" t="s">
        <v>77</v>
      </c>
      <c r="AY391" s="14" t="s">
        <v>121</v>
      </c>
      <c r="BE391" s="145">
        <f t="shared" si="124"/>
        <v>8183.52</v>
      </c>
      <c r="BF391" s="145">
        <f t="shared" si="125"/>
        <v>0</v>
      </c>
      <c r="BG391" s="145">
        <f t="shared" si="126"/>
        <v>0</v>
      </c>
      <c r="BH391" s="145">
        <f t="shared" si="127"/>
        <v>0</v>
      </c>
      <c r="BI391" s="145">
        <f t="shared" si="128"/>
        <v>0</v>
      </c>
      <c r="BJ391" s="14" t="s">
        <v>77</v>
      </c>
      <c r="BK391" s="145">
        <f t="shared" si="129"/>
        <v>8183.52</v>
      </c>
      <c r="BL391" s="14" t="s">
        <v>128</v>
      </c>
      <c r="BM391" s="144" t="s">
        <v>596</v>
      </c>
    </row>
    <row r="392" spans="1:65" s="2" customFormat="1" ht="21.75" customHeight="1">
      <c r="A392" s="26"/>
      <c r="B392" s="132"/>
      <c r="C392" s="133" t="s">
        <v>69</v>
      </c>
      <c r="D392" s="133" t="s">
        <v>124</v>
      </c>
      <c r="E392" s="134" t="s">
        <v>156</v>
      </c>
      <c r="F392" s="135" t="s">
        <v>157</v>
      </c>
      <c r="G392" s="136" t="s">
        <v>138</v>
      </c>
      <c r="H392" s="137">
        <v>1.264</v>
      </c>
      <c r="I392" s="138">
        <v>740</v>
      </c>
      <c r="J392" s="138">
        <f t="shared" si="120"/>
        <v>935.36</v>
      </c>
      <c r="K392" s="139"/>
      <c r="L392" s="27"/>
      <c r="M392" s="140" t="s">
        <v>1</v>
      </c>
      <c r="N392" s="141" t="s">
        <v>34</v>
      </c>
      <c r="O392" s="142">
        <v>0</v>
      </c>
      <c r="P392" s="142">
        <f t="shared" si="121"/>
        <v>0</v>
      </c>
      <c r="Q392" s="142">
        <v>0</v>
      </c>
      <c r="R392" s="142">
        <f t="shared" si="122"/>
        <v>0</v>
      </c>
      <c r="S392" s="142">
        <v>0</v>
      </c>
      <c r="T392" s="143">
        <f t="shared" si="123"/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44" t="s">
        <v>128</v>
      </c>
      <c r="AT392" s="144" t="s">
        <v>124</v>
      </c>
      <c r="AU392" s="144" t="s">
        <v>77</v>
      </c>
      <c r="AY392" s="14" t="s">
        <v>121</v>
      </c>
      <c r="BE392" s="145">
        <f t="shared" si="124"/>
        <v>935.36</v>
      </c>
      <c r="BF392" s="145">
        <f t="shared" si="125"/>
        <v>0</v>
      </c>
      <c r="BG392" s="145">
        <f t="shared" si="126"/>
        <v>0</v>
      </c>
      <c r="BH392" s="145">
        <f t="shared" si="127"/>
        <v>0</v>
      </c>
      <c r="BI392" s="145">
        <f t="shared" si="128"/>
        <v>0</v>
      </c>
      <c r="BJ392" s="14" t="s">
        <v>77</v>
      </c>
      <c r="BK392" s="145">
        <f t="shared" si="129"/>
        <v>935.36</v>
      </c>
      <c r="BL392" s="14" t="s">
        <v>128</v>
      </c>
      <c r="BM392" s="144" t="s">
        <v>597</v>
      </c>
    </row>
    <row r="393" spans="1:65" s="2" customFormat="1" ht="21.75" customHeight="1">
      <c r="A393" s="26"/>
      <c r="B393" s="132"/>
      <c r="C393" s="133" t="s">
        <v>69</v>
      </c>
      <c r="D393" s="133" t="s">
        <v>124</v>
      </c>
      <c r="E393" s="134" t="s">
        <v>159</v>
      </c>
      <c r="F393" s="135" t="s">
        <v>160</v>
      </c>
      <c r="G393" s="136" t="s">
        <v>138</v>
      </c>
      <c r="H393" s="137">
        <v>21.731000000000002</v>
      </c>
      <c r="I393" s="138">
        <v>1580</v>
      </c>
      <c r="J393" s="138">
        <f t="shared" si="120"/>
        <v>34334.980000000003</v>
      </c>
      <c r="K393" s="139"/>
      <c r="L393" s="27"/>
      <c r="M393" s="140" t="s">
        <v>1</v>
      </c>
      <c r="N393" s="141" t="s">
        <v>34</v>
      </c>
      <c r="O393" s="142">
        <v>0</v>
      </c>
      <c r="P393" s="142">
        <f t="shared" si="121"/>
        <v>0</v>
      </c>
      <c r="Q393" s="142">
        <v>0</v>
      </c>
      <c r="R393" s="142">
        <f t="shared" si="122"/>
        <v>0</v>
      </c>
      <c r="S393" s="142">
        <v>0</v>
      </c>
      <c r="T393" s="143">
        <f t="shared" si="123"/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44" t="s">
        <v>128</v>
      </c>
      <c r="AT393" s="144" t="s">
        <v>124</v>
      </c>
      <c r="AU393" s="144" t="s">
        <v>77</v>
      </c>
      <c r="AY393" s="14" t="s">
        <v>121</v>
      </c>
      <c r="BE393" s="145">
        <f t="shared" si="124"/>
        <v>34334.980000000003</v>
      </c>
      <c r="BF393" s="145">
        <f t="shared" si="125"/>
        <v>0</v>
      </c>
      <c r="BG393" s="145">
        <f t="shared" si="126"/>
        <v>0</v>
      </c>
      <c r="BH393" s="145">
        <f t="shared" si="127"/>
        <v>0</v>
      </c>
      <c r="BI393" s="145">
        <f t="shared" si="128"/>
        <v>0</v>
      </c>
      <c r="BJ393" s="14" t="s">
        <v>77</v>
      </c>
      <c r="BK393" s="145">
        <f t="shared" si="129"/>
        <v>34334.980000000003</v>
      </c>
      <c r="BL393" s="14" t="s">
        <v>128</v>
      </c>
      <c r="BM393" s="144" t="s">
        <v>598</v>
      </c>
    </row>
    <row r="394" spans="1:65" s="2" customFormat="1" ht="21.75" customHeight="1">
      <c r="A394" s="26"/>
      <c r="B394" s="132"/>
      <c r="C394" s="133" t="s">
        <v>69</v>
      </c>
      <c r="D394" s="133" t="s">
        <v>124</v>
      </c>
      <c r="E394" s="134" t="s">
        <v>162</v>
      </c>
      <c r="F394" s="135" t="s">
        <v>163</v>
      </c>
      <c r="G394" s="136" t="s">
        <v>138</v>
      </c>
      <c r="H394" s="137">
        <v>9.48</v>
      </c>
      <c r="I394" s="138">
        <v>1370</v>
      </c>
      <c r="J394" s="138">
        <f t="shared" si="120"/>
        <v>12987.6</v>
      </c>
      <c r="K394" s="139"/>
      <c r="L394" s="27"/>
      <c r="M394" s="140" t="s">
        <v>1</v>
      </c>
      <c r="N394" s="141" t="s">
        <v>34</v>
      </c>
      <c r="O394" s="142">
        <v>0</v>
      </c>
      <c r="P394" s="142">
        <f t="shared" si="121"/>
        <v>0</v>
      </c>
      <c r="Q394" s="142">
        <v>0</v>
      </c>
      <c r="R394" s="142">
        <f t="shared" si="122"/>
        <v>0</v>
      </c>
      <c r="S394" s="142">
        <v>0</v>
      </c>
      <c r="T394" s="143">
        <f t="shared" si="123"/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44" t="s">
        <v>128</v>
      </c>
      <c r="AT394" s="144" t="s">
        <v>124</v>
      </c>
      <c r="AU394" s="144" t="s">
        <v>77</v>
      </c>
      <c r="AY394" s="14" t="s">
        <v>121</v>
      </c>
      <c r="BE394" s="145">
        <f t="shared" si="124"/>
        <v>12987.6</v>
      </c>
      <c r="BF394" s="145">
        <f t="shared" si="125"/>
        <v>0</v>
      </c>
      <c r="BG394" s="145">
        <f t="shared" si="126"/>
        <v>0</v>
      </c>
      <c r="BH394" s="145">
        <f t="shared" si="127"/>
        <v>0</v>
      </c>
      <c r="BI394" s="145">
        <f t="shared" si="128"/>
        <v>0</v>
      </c>
      <c r="BJ394" s="14" t="s">
        <v>77</v>
      </c>
      <c r="BK394" s="145">
        <f t="shared" si="129"/>
        <v>12987.6</v>
      </c>
      <c r="BL394" s="14" t="s">
        <v>128</v>
      </c>
      <c r="BM394" s="144" t="s">
        <v>599</v>
      </c>
    </row>
    <row r="395" spans="1:65" s="2" customFormat="1" ht="21.75" customHeight="1">
      <c r="A395" s="26"/>
      <c r="B395" s="132"/>
      <c r="C395" s="133" t="s">
        <v>69</v>
      </c>
      <c r="D395" s="133" t="s">
        <v>124</v>
      </c>
      <c r="E395" s="134" t="s">
        <v>165</v>
      </c>
      <c r="F395" s="135" t="s">
        <v>166</v>
      </c>
      <c r="G395" s="136" t="s">
        <v>138</v>
      </c>
      <c r="H395" s="137">
        <v>2.2749999999999999</v>
      </c>
      <c r="I395" s="138">
        <v>1980</v>
      </c>
      <c r="J395" s="138">
        <f t="shared" si="120"/>
        <v>4504.5</v>
      </c>
      <c r="K395" s="139"/>
      <c r="L395" s="27"/>
      <c r="M395" s="140" t="s">
        <v>1</v>
      </c>
      <c r="N395" s="141" t="s">
        <v>34</v>
      </c>
      <c r="O395" s="142">
        <v>0</v>
      </c>
      <c r="P395" s="142">
        <f t="shared" si="121"/>
        <v>0</v>
      </c>
      <c r="Q395" s="142">
        <v>0</v>
      </c>
      <c r="R395" s="142">
        <f t="shared" si="122"/>
        <v>0</v>
      </c>
      <c r="S395" s="142">
        <v>0</v>
      </c>
      <c r="T395" s="143">
        <f t="shared" si="123"/>
        <v>0</v>
      </c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R395" s="144" t="s">
        <v>128</v>
      </c>
      <c r="AT395" s="144" t="s">
        <v>124</v>
      </c>
      <c r="AU395" s="144" t="s">
        <v>77</v>
      </c>
      <c r="AY395" s="14" t="s">
        <v>121</v>
      </c>
      <c r="BE395" s="145">
        <f t="shared" si="124"/>
        <v>4504.5</v>
      </c>
      <c r="BF395" s="145">
        <f t="shared" si="125"/>
        <v>0</v>
      </c>
      <c r="BG395" s="145">
        <f t="shared" si="126"/>
        <v>0</v>
      </c>
      <c r="BH395" s="145">
        <f t="shared" si="127"/>
        <v>0</v>
      </c>
      <c r="BI395" s="145">
        <f t="shared" si="128"/>
        <v>0</v>
      </c>
      <c r="BJ395" s="14" t="s">
        <v>77</v>
      </c>
      <c r="BK395" s="145">
        <f t="shared" si="129"/>
        <v>4504.5</v>
      </c>
      <c r="BL395" s="14" t="s">
        <v>128</v>
      </c>
      <c r="BM395" s="144" t="s">
        <v>600</v>
      </c>
    </row>
    <row r="396" spans="1:65" s="2" customFormat="1" ht="21.75" customHeight="1">
      <c r="A396" s="26"/>
      <c r="B396" s="132"/>
      <c r="C396" s="133" t="s">
        <v>69</v>
      </c>
      <c r="D396" s="133" t="s">
        <v>124</v>
      </c>
      <c r="E396" s="134" t="s">
        <v>168</v>
      </c>
      <c r="F396" s="135" t="s">
        <v>169</v>
      </c>
      <c r="G396" s="136" t="s">
        <v>138</v>
      </c>
      <c r="H396" s="137">
        <v>22.277999999999999</v>
      </c>
      <c r="I396" s="138">
        <v>2560</v>
      </c>
      <c r="J396" s="138">
        <f t="shared" si="120"/>
        <v>57031.68</v>
      </c>
      <c r="K396" s="139"/>
      <c r="L396" s="27"/>
      <c r="M396" s="140" t="s">
        <v>1</v>
      </c>
      <c r="N396" s="141" t="s">
        <v>34</v>
      </c>
      <c r="O396" s="142">
        <v>0</v>
      </c>
      <c r="P396" s="142">
        <f t="shared" si="121"/>
        <v>0</v>
      </c>
      <c r="Q396" s="142">
        <v>0</v>
      </c>
      <c r="R396" s="142">
        <f t="shared" si="122"/>
        <v>0</v>
      </c>
      <c r="S396" s="142">
        <v>0</v>
      </c>
      <c r="T396" s="143">
        <f t="shared" si="123"/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44" t="s">
        <v>128</v>
      </c>
      <c r="AT396" s="144" t="s">
        <v>124</v>
      </c>
      <c r="AU396" s="144" t="s">
        <v>77</v>
      </c>
      <c r="AY396" s="14" t="s">
        <v>121</v>
      </c>
      <c r="BE396" s="145">
        <f t="shared" si="124"/>
        <v>57031.68</v>
      </c>
      <c r="BF396" s="145">
        <f t="shared" si="125"/>
        <v>0</v>
      </c>
      <c r="BG396" s="145">
        <f t="shared" si="126"/>
        <v>0</v>
      </c>
      <c r="BH396" s="145">
        <f t="shared" si="127"/>
        <v>0</v>
      </c>
      <c r="BI396" s="145">
        <f t="shared" si="128"/>
        <v>0</v>
      </c>
      <c r="BJ396" s="14" t="s">
        <v>77</v>
      </c>
      <c r="BK396" s="145">
        <f t="shared" si="129"/>
        <v>57031.68</v>
      </c>
      <c r="BL396" s="14" t="s">
        <v>128</v>
      </c>
      <c r="BM396" s="144" t="s">
        <v>601</v>
      </c>
    </row>
    <row r="397" spans="1:65" s="12" customFormat="1" ht="25.9" customHeight="1">
      <c r="B397" s="122"/>
      <c r="D397" s="123" t="s">
        <v>68</v>
      </c>
      <c r="E397" s="124" t="s">
        <v>171</v>
      </c>
      <c r="F397" s="124" t="s">
        <v>172</v>
      </c>
      <c r="J397" s="125">
        <f>BK397</f>
        <v>1043885.8099999999</v>
      </c>
      <c r="L397" s="122"/>
      <c r="M397" s="126"/>
      <c r="N397" s="127"/>
      <c r="O397" s="127"/>
      <c r="P397" s="128">
        <f>SUM(P398:P412)</f>
        <v>1002.9679800000001</v>
      </c>
      <c r="Q397" s="127"/>
      <c r="R397" s="128">
        <f>SUM(R398:R412)</f>
        <v>3.7840560750000002E-2</v>
      </c>
      <c r="S397" s="127"/>
      <c r="T397" s="129">
        <f>SUM(T398:T412)</f>
        <v>0</v>
      </c>
      <c r="AR397" s="123" t="s">
        <v>77</v>
      </c>
      <c r="AT397" s="130" t="s">
        <v>68</v>
      </c>
      <c r="AU397" s="130" t="s">
        <v>69</v>
      </c>
      <c r="AY397" s="123" t="s">
        <v>121</v>
      </c>
      <c r="BK397" s="131">
        <f>SUM(BK398:BK412)</f>
        <v>1043885.8099999999</v>
      </c>
    </row>
    <row r="398" spans="1:65" s="2" customFormat="1" ht="16.5" customHeight="1">
      <c r="A398" s="26"/>
      <c r="B398" s="132"/>
      <c r="C398" s="133" t="s">
        <v>69</v>
      </c>
      <c r="D398" s="133" t="s">
        <v>124</v>
      </c>
      <c r="E398" s="134" t="s">
        <v>187</v>
      </c>
      <c r="F398" s="135" t="s">
        <v>188</v>
      </c>
      <c r="G398" s="136" t="s">
        <v>176</v>
      </c>
      <c r="H398" s="137">
        <v>678.21100000000001</v>
      </c>
      <c r="I398" s="138">
        <v>16.97</v>
      </c>
      <c r="J398" s="138">
        <f t="shared" ref="J398:J412" si="130">ROUND(I398*H398,2)</f>
        <v>11509.24</v>
      </c>
      <c r="K398" s="139"/>
      <c r="L398" s="27"/>
      <c r="M398" s="140" t="s">
        <v>1</v>
      </c>
      <c r="N398" s="141" t="s">
        <v>34</v>
      </c>
      <c r="O398" s="142">
        <v>4.7E-2</v>
      </c>
      <c r="P398" s="142">
        <f t="shared" ref="P398:P412" si="131">O398*H398</f>
        <v>31.875917000000001</v>
      </c>
      <c r="Q398" s="142">
        <v>0</v>
      </c>
      <c r="R398" s="142">
        <f t="shared" ref="R398:R412" si="132">Q398*H398</f>
        <v>0</v>
      </c>
      <c r="S398" s="142">
        <v>0</v>
      </c>
      <c r="T398" s="143">
        <f t="shared" ref="T398:T412" si="133">S398*H398</f>
        <v>0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44" t="s">
        <v>128</v>
      </c>
      <c r="AT398" s="144" t="s">
        <v>124</v>
      </c>
      <c r="AU398" s="144" t="s">
        <v>77</v>
      </c>
      <c r="AY398" s="14" t="s">
        <v>121</v>
      </c>
      <c r="BE398" s="145">
        <f t="shared" ref="BE398:BE412" si="134">IF(N398="základní",J398,0)</f>
        <v>11509.24</v>
      </c>
      <c r="BF398" s="145">
        <f t="shared" ref="BF398:BF412" si="135">IF(N398="snížená",J398,0)</f>
        <v>0</v>
      </c>
      <c r="BG398" s="145">
        <f t="shared" ref="BG398:BG412" si="136">IF(N398="zákl. přenesená",J398,0)</f>
        <v>0</v>
      </c>
      <c r="BH398" s="145">
        <f t="shared" ref="BH398:BH412" si="137">IF(N398="sníž. přenesená",J398,0)</f>
        <v>0</v>
      </c>
      <c r="BI398" s="145">
        <f t="shared" ref="BI398:BI412" si="138">IF(N398="nulová",J398,0)</f>
        <v>0</v>
      </c>
      <c r="BJ398" s="14" t="s">
        <v>77</v>
      </c>
      <c r="BK398" s="145">
        <f t="shared" ref="BK398:BK412" si="139">ROUND(I398*H398,2)</f>
        <v>11509.24</v>
      </c>
      <c r="BL398" s="14" t="s">
        <v>128</v>
      </c>
      <c r="BM398" s="144" t="s">
        <v>602</v>
      </c>
    </row>
    <row r="399" spans="1:65" s="2" customFormat="1" ht="21.75" customHeight="1">
      <c r="A399" s="26"/>
      <c r="B399" s="132"/>
      <c r="C399" s="146" t="s">
        <v>69</v>
      </c>
      <c r="D399" s="146" t="s">
        <v>173</v>
      </c>
      <c r="E399" s="147" t="s">
        <v>174</v>
      </c>
      <c r="F399" s="148" t="s">
        <v>175</v>
      </c>
      <c r="G399" s="149" t="s">
        <v>176</v>
      </c>
      <c r="H399" s="150">
        <v>1382.105</v>
      </c>
      <c r="I399" s="151">
        <v>59</v>
      </c>
      <c r="J399" s="151">
        <f t="shared" si="130"/>
        <v>81544.2</v>
      </c>
      <c r="K399" s="152"/>
      <c r="L399" s="153"/>
      <c r="M399" s="154" t="s">
        <v>1</v>
      </c>
      <c r="N399" s="155" t="s">
        <v>34</v>
      </c>
      <c r="O399" s="142">
        <v>0</v>
      </c>
      <c r="P399" s="142">
        <f t="shared" si="131"/>
        <v>0</v>
      </c>
      <c r="Q399" s="142">
        <v>0</v>
      </c>
      <c r="R399" s="142">
        <f t="shared" si="132"/>
        <v>0</v>
      </c>
      <c r="S399" s="142">
        <v>0</v>
      </c>
      <c r="T399" s="143">
        <f t="shared" si="13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44" t="s">
        <v>142</v>
      </c>
      <c r="AT399" s="144" t="s">
        <v>173</v>
      </c>
      <c r="AU399" s="144" t="s">
        <v>77</v>
      </c>
      <c r="AY399" s="14" t="s">
        <v>121</v>
      </c>
      <c r="BE399" s="145">
        <f t="shared" si="134"/>
        <v>81544.2</v>
      </c>
      <c r="BF399" s="145">
        <f t="shared" si="135"/>
        <v>0</v>
      </c>
      <c r="BG399" s="145">
        <f t="shared" si="136"/>
        <v>0</v>
      </c>
      <c r="BH399" s="145">
        <f t="shared" si="137"/>
        <v>0</v>
      </c>
      <c r="BI399" s="145">
        <f t="shared" si="138"/>
        <v>0</v>
      </c>
      <c r="BJ399" s="14" t="s">
        <v>77</v>
      </c>
      <c r="BK399" s="145">
        <f t="shared" si="139"/>
        <v>81544.2</v>
      </c>
      <c r="BL399" s="14" t="s">
        <v>128</v>
      </c>
      <c r="BM399" s="144" t="s">
        <v>603</v>
      </c>
    </row>
    <row r="400" spans="1:65" s="2" customFormat="1" ht="16.5" customHeight="1">
      <c r="A400" s="26"/>
      <c r="B400" s="132"/>
      <c r="C400" s="133" t="s">
        <v>69</v>
      </c>
      <c r="D400" s="133" t="s">
        <v>124</v>
      </c>
      <c r="E400" s="134" t="s">
        <v>190</v>
      </c>
      <c r="F400" s="135" t="s">
        <v>191</v>
      </c>
      <c r="G400" s="136" t="s">
        <v>176</v>
      </c>
      <c r="H400" s="137">
        <v>40.331000000000003</v>
      </c>
      <c r="I400" s="138">
        <v>19.14</v>
      </c>
      <c r="J400" s="138">
        <f t="shared" si="130"/>
        <v>771.94</v>
      </c>
      <c r="K400" s="139"/>
      <c r="L400" s="27"/>
      <c r="M400" s="140" t="s">
        <v>1</v>
      </c>
      <c r="N400" s="141" t="s">
        <v>34</v>
      </c>
      <c r="O400" s="142">
        <v>5.2999999999999999E-2</v>
      </c>
      <c r="P400" s="142">
        <f t="shared" si="131"/>
        <v>2.137543</v>
      </c>
      <c r="Q400" s="142">
        <v>0</v>
      </c>
      <c r="R400" s="142">
        <f t="shared" si="132"/>
        <v>0</v>
      </c>
      <c r="S400" s="142">
        <v>0</v>
      </c>
      <c r="T400" s="143">
        <f t="shared" si="133"/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44" t="s">
        <v>128</v>
      </c>
      <c r="AT400" s="144" t="s">
        <v>124</v>
      </c>
      <c r="AU400" s="144" t="s">
        <v>77</v>
      </c>
      <c r="AY400" s="14" t="s">
        <v>121</v>
      </c>
      <c r="BE400" s="145">
        <f t="shared" si="134"/>
        <v>771.94</v>
      </c>
      <c r="BF400" s="145">
        <f t="shared" si="135"/>
        <v>0</v>
      </c>
      <c r="BG400" s="145">
        <f t="shared" si="136"/>
        <v>0</v>
      </c>
      <c r="BH400" s="145">
        <f t="shared" si="137"/>
        <v>0</v>
      </c>
      <c r="BI400" s="145">
        <f t="shared" si="138"/>
        <v>0</v>
      </c>
      <c r="BJ400" s="14" t="s">
        <v>77</v>
      </c>
      <c r="BK400" s="145">
        <f t="shared" si="139"/>
        <v>771.94</v>
      </c>
      <c r="BL400" s="14" t="s">
        <v>128</v>
      </c>
      <c r="BM400" s="144" t="s">
        <v>604</v>
      </c>
    </row>
    <row r="401" spans="1:65" s="2" customFormat="1" ht="21.75" customHeight="1">
      <c r="A401" s="26"/>
      <c r="B401" s="132"/>
      <c r="C401" s="146" t="s">
        <v>69</v>
      </c>
      <c r="D401" s="146" t="s">
        <v>173</v>
      </c>
      <c r="E401" s="147" t="s">
        <v>178</v>
      </c>
      <c r="F401" s="148" t="s">
        <v>179</v>
      </c>
      <c r="G401" s="149" t="s">
        <v>176</v>
      </c>
      <c r="H401" s="150">
        <v>1261.922</v>
      </c>
      <c r="I401" s="151">
        <v>301</v>
      </c>
      <c r="J401" s="151">
        <f t="shared" si="130"/>
        <v>379838.52</v>
      </c>
      <c r="K401" s="152"/>
      <c r="L401" s="153"/>
      <c r="M401" s="154" t="s">
        <v>1</v>
      </c>
      <c r="N401" s="155" t="s">
        <v>34</v>
      </c>
      <c r="O401" s="142">
        <v>0</v>
      </c>
      <c r="P401" s="142">
        <f t="shared" si="131"/>
        <v>0</v>
      </c>
      <c r="Q401" s="142">
        <v>0</v>
      </c>
      <c r="R401" s="142">
        <f t="shared" si="132"/>
        <v>0</v>
      </c>
      <c r="S401" s="142">
        <v>0</v>
      </c>
      <c r="T401" s="143">
        <f t="shared" si="13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44" t="s">
        <v>142</v>
      </c>
      <c r="AT401" s="144" t="s">
        <v>173</v>
      </c>
      <c r="AU401" s="144" t="s">
        <v>77</v>
      </c>
      <c r="AY401" s="14" t="s">
        <v>121</v>
      </c>
      <c r="BE401" s="145">
        <f t="shared" si="134"/>
        <v>379838.52</v>
      </c>
      <c r="BF401" s="145">
        <f t="shared" si="135"/>
        <v>0</v>
      </c>
      <c r="BG401" s="145">
        <f t="shared" si="136"/>
        <v>0</v>
      </c>
      <c r="BH401" s="145">
        <f t="shared" si="137"/>
        <v>0</v>
      </c>
      <c r="BI401" s="145">
        <f t="shared" si="138"/>
        <v>0</v>
      </c>
      <c r="BJ401" s="14" t="s">
        <v>77</v>
      </c>
      <c r="BK401" s="145">
        <f t="shared" si="139"/>
        <v>379838.52</v>
      </c>
      <c r="BL401" s="14" t="s">
        <v>128</v>
      </c>
      <c r="BM401" s="144" t="s">
        <v>605</v>
      </c>
    </row>
    <row r="402" spans="1:65" s="2" customFormat="1" ht="21.75" customHeight="1">
      <c r="A402" s="26"/>
      <c r="B402" s="132"/>
      <c r="C402" s="133" t="s">
        <v>69</v>
      </c>
      <c r="D402" s="133" t="s">
        <v>124</v>
      </c>
      <c r="E402" s="134" t="s">
        <v>193</v>
      </c>
      <c r="F402" s="135" t="s">
        <v>194</v>
      </c>
      <c r="G402" s="136" t="s">
        <v>176</v>
      </c>
      <c r="H402" s="137">
        <v>637.88</v>
      </c>
      <c r="I402" s="138">
        <v>95.86</v>
      </c>
      <c r="J402" s="138">
        <f t="shared" si="130"/>
        <v>61147.18</v>
      </c>
      <c r="K402" s="139"/>
      <c r="L402" s="27"/>
      <c r="M402" s="140" t="s">
        <v>1</v>
      </c>
      <c r="N402" s="141" t="s">
        <v>34</v>
      </c>
      <c r="O402" s="142">
        <v>0.20300000000000001</v>
      </c>
      <c r="P402" s="142">
        <f t="shared" si="131"/>
        <v>129.48964000000001</v>
      </c>
      <c r="Q402" s="142">
        <v>0</v>
      </c>
      <c r="R402" s="142">
        <f t="shared" si="132"/>
        <v>0</v>
      </c>
      <c r="S402" s="142">
        <v>0</v>
      </c>
      <c r="T402" s="143">
        <f t="shared" si="13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44" t="s">
        <v>128</v>
      </c>
      <c r="AT402" s="144" t="s">
        <v>124</v>
      </c>
      <c r="AU402" s="144" t="s">
        <v>77</v>
      </c>
      <c r="AY402" s="14" t="s">
        <v>121</v>
      </c>
      <c r="BE402" s="145">
        <f t="shared" si="134"/>
        <v>61147.18</v>
      </c>
      <c r="BF402" s="145">
        <f t="shared" si="135"/>
        <v>0</v>
      </c>
      <c r="BG402" s="145">
        <f t="shared" si="136"/>
        <v>0</v>
      </c>
      <c r="BH402" s="145">
        <f t="shared" si="137"/>
        <v>0</v>
      </c>
      <c r="BI402" s="145">
        <f t="shared" si="138"/>
        <v>0</v>
      </c>
      <c r="BJ402" s="14" t="s">
        <v>77</v>
      </c>
      <c r="BK402" s="145">
        <f t="shared" si="139"/>
        <v>61147.18</v>
      </c>
      <c r="BL402" s="14" t="s">
        <v>128</v>
      </c>
      <c r="BM402" s="144" t="s">
        <v>606</v>
      </c>
    </row>
    <row r="403" spans="1:65" s="2" customFormat="1" ht="21.75" customHeight="1">
      <c r="A403" s="26"/>
      <c r="B403" s="132"/>
      <c r="C403" s="146" t="s">
        <v>69</v>
      </c>
      <c r="D403" s="146" t="s">
        <v>173</v>
      </c>
      <c r="E403" s="147" t="s">
        <v>181</v>
      </c>
      <c r="F403" s="148" t="s">
        <v>182</v>
      </c>
      <c r="G403" s="149" t="s">
        <v>176</v>
      </c>
      <c r="H403" s="150">
        <v>46.381</v>
      </c>
      <c r="I403" s="151">
        <v>244</v>
      </c>
      <c r="J403" s="151">
        <f t="shared" si="130"/>
        <v>11316.96</v>
      </c>
      <c r="K403" s="152"/>
      <c r="L403" s="153"/>
      <c r="M403" s="154" t="s">
        <v>1</v>
      </c>
      <c r="N403" s="155" t="s">
        <v>34</v>
      </c>
      <c r="O403" s="142">
        <v>0</v>
      </c>
      <c r="P403" s="142">
        <f t="shared" si="131"/>
        <v>0</v>
      </c>
      <c r="Q403" s="142">
        <v>0</v>
      </c>
      <c r="R403" s="142">
        <f t="shared" si="132"/>
        <v>0</v>
      </c>
      <c r="S403" s="142">
        <v>0</v>
      </c>
      <c r="T403" s="143">
        <f t="shared" si="13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44" t="s">
        <v>142</v>
      </c>
      <c r="AT403" s="144" t="s">
        <v>173</v>
      </c>
      <c r="AU403" s="144" t="s">
        <v>77</v>
      </c>
      <c r="AY403" s="14" t="s">
        <v>121</v>
      </c>
      <c r="BE403" s="145">
        <f t="shared" si="134"/>
        <v>11316.96</v>
      </c>
      <c r="BF403" s="145">
        <f t="shared" si="135"/>
        <v>0</v>
      </c>
      <c r="BG403" s="145">
        <f t="shared" si="136"/>
        <v>0</v>
      </c>
      <c r="BH403" s="145">
        <f t="shared" si="137"/>
        <v>0</v>
      </c>
      <c r="BI403" s="145">
        <f t="shared" si="138"/>
        <v>0</v>
      </c>
      <c r="BJ403" s="14" t="s">
        <v>77</v>
      </c>
      <c r="BK403" s="145">
        <f t="shared" si="139"/>
        <v>11316.96</v>
      </c>
      <c r="BL403" s="14" t="s">
        <v>128</v>
      </c>
      <c r="BM403" s="144" t="s">
        <v>607</v>
      </c>
    </row>
    <row r="404" spans="1:65" s="2" customFormat="1" ht="21.75" customHeight="1">
      <c r="A404" s="26"/>
      <c r="B404" s="132"/>
      <c r="C404" s="133" t="s">
        <v>69</v>
      </c>
      <c r="D404" s="133" t="s">
        <v>124</v>
      </c>
      <c r="E404" s="134" t="s">
        <v>215</v>
      </c>
      <c r="F404" s="135" t="s">
        <v>216</v>
      </c>
      <c r="G404" s="136" t="s">
        <v>176</v>
      </c>
      <c r="H404" s="137">
        <v>563.95000000000005</v>
      </c>
      <c r="I404" s="138">
        <v>18.420000000000002</v>
      </c>
      <c r="J404" s="138">
        <f t="shared" si="130"/>
        <v>10387.959999999999</v>
      </c>
      <c r="K404" s="139"/>
      <c r="L404" s="27"/>
      <c r="M404" s="140" t="s">
        <v>1</v>
      </c>
      <c r="N404" s="141" t="s">
        <v>34</v>
      </c>
      <c r="O404" s="142">
        <v>5.0999999999999997E-2</v>
      </c>
      <c r="P404" s="142">
        <f t="shared" si="131"/>
        <v>28.76145</v>
      </c>
      <c r="Q404" s="142">
        <v>0</v>
      </c>
      <c r="R404" s="142">
        <f t="shared" si="132"/>
        <v>0</v>
      </c>
      <c r="S404" s="142">
        <v>0</v>
      </c>
      <c r="T404" s="143">
        <f t="shared" si="13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44" t="s">
        <v>128</v>
      </c>
      <c r="AT404" s="144" t="s">
        <v>124</v>
      </c>
      <c r="AU404" s="144" t="s">
        <v>77</v>
      </c>
      <c r="AY404" s="14" t="s">
        <v>121</v>
      </c>
      <c r="BE404" s="145">
        <f t="shared" si="134"/>
        <v>10387.959999999999</v>
      </c>
      <c r="BF404" s="145">
        <f t="shared" si="135"/>
        <v>0</v>
      </c>
      <c r="BG404" s="145">
        <f t="shared" si="136"/>
        <v>0</v>
      </c>
      <c r="BH404" s="145">
        <f t="shared" si="137"/>
        <v>0</v>
      </c>
      <c r="BI404" s="145">
        <f t="shared" si="138"/>
        <v>0</v>
      </c>
      <c r="BJ404" s="14" t="s">
        <v>77</v>
      </c>
      <c r="BK404" s="145">
        <f t="shared" si="139"/>
        <v>10387.959999999999</v>
      </c>
      <c r="BL404" s="14" t="s">
        <v>128</v>
      </c>
      <c r="BM404" s="144" t="s">
        <v>608</v>
      </c>
    </row>
    <row r="405" spans="1:65" s="2" customFormat="1" ht="16.5" customHeight="1">
      <c r="A405" s="26"/>
      <c r="B405" s="132"/>
      <c r="C405" s="146" t="s">
        <v>69</v>
      </c>
      <c r="D405" s="146" t="s">
        <v>173</v>
      </c>
      <c r="E405" s="147" t="s">
        <v>184</v>
      </c>
      <c r="F405" s="148" t="s">
        <v>185</v>
      </c>
      <c r="G405" s="149" t="s">
        <v>176</v>
      </c>
      <c r="H405" s="150">
        <v>46.381</v>
      </c>
      <c r="I405" s="151">
        <v>143</v>
      </c>
      <c r="J405" s="151">
        <f t="shared" si="130"/>
        <v>6632.48</v>
      </c>
      <c r="K405" s="152"/>
      <c r="L405" s="153"/>
      <c r="M405" s="154" t="s">
        <v>1</v>
      </c>
      <c r="N405" s="155" t="s">
        <v>34</v>
      </c>
      <c r="O405" s="142">
        <v>0</v>
      </c>
      <c r="P405" s="142">
        <f t="shared" si="131"/>
        <v>0</v>
      </c>
      <c r="Q405" s="142">
        <v>0</v>
      </c>
      <c r="R405" s="142">
        <f t="shared" si="132"/>
        <v>0</v>
      </c>
      <c r="S405" s="142">
        <v>0</v>
      </c>
      <c r="T405" s="143">
        <f t="shared" si="133"/>
        <v>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R405" s="144" t="s">
        <v>142</v>
      </c>
      <c r="AT405" s="144" t="s">
        <v>173</v>
      </c>
      <c r="AU405" s="144" t="s">
        <v>77</v>
      </c>
      <c r="AY405" s="14" t="s">
        <v>121</v>
      </c>
      <c r="BE405" s="145">
        <f t="shared" si="134"/>
        <v>6632.48</v>
      </c>
      <c r="BF405" s="145">
        <f t="shared" si="135"/>
        <v>0</v>
      </c>
      <c r="BG405" s="145">
        <f t="shared" si="136"/>
        <v>0</v>
      </c>
      <c r="BH405" s="145">
        <f t="shared" si="137"/>
        <v>0</v>
      </c>
      <c r="BI405" s="145">
        <f t="shared" si="138"/>
        <v>0</v>
      </c>
      <c r="BJ405" s="14" t="s">
        <v>77</v>
      </c>
      <c r="BK405" s="145">
        <f t="shared" si="139"/>
        <v>6632.48</v>
      </c>
      <c r="BL405" s="14" t="s">
        <v>128</v>
      </c>
      <c r="BM405" s="144" t="s">
        <v>609</v>
      </c>
    </row>
    <row r="406" spans="1:65" s="2" customFormat="1" ht="21.75" customHeight="1">
      <c r="A406" s="26"/>
      <c r="B406" s="132"/>
      <c r="C406" s="133" t="s">
        <v>69</v>
      </c>
      <c r="D406" s="133" t="s">
        <v>124</v>
      </c>
      <c r="E406" s="134" t="s">
        <v>218</v>
      </c>
      <c r="F406" s="135" t="s">
        <v>219</v>
      </c>
      <c r="G406" s="136" t="s">
        <v>176</v>
      </c>
      <c r="H406" s="137">
        <v>563.95000000000005</v>
      </c>
      <c r="I406" s="138">
        <v>95.86</v>
      </c>
      <c r="J406" s="138">
        <f t="shared" si="130"/>
        <v>54060.25</v>
      </c>
      <c r="K406" s="139"/>
      <c r="L406" s="27"/>
      <c r="M406" s="140" t="s">
        <v>1</v>
      </c>
      <c r="N406" s="141" t="s">
        <v>34</v>
      </c>
      <c r="O406" s="142">
        <v>0.20300000000000001</v>
      </c>
      <c r="P406" s="142">
        <f t="shared" si="131"/>
        <v>114.48185000000002</v>
      </c>
      <c r="Q406" s="142">
        <v>0</v>
      </c>
      <c r="R406" s="142">
        <f t="shared" si="132"/>
        <v>0</v>
      </c>
      <c r="S406" s="142">
        <v>0</v>
      </c>
      <c r="T406" s="143">
        <f t="shared" si="133"/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44" t="s">
        <v>128</v>
      </c>
      <c r="AT406" s="144" t="s">
        <v>124</v>
      </c>
      <c r="AU406" s="144" t="s">
        <v>77</v>
      </c>
      <c r="AY406" s="14" t="s">
        <v>121</v>
      </c>
      <c r="BE406" s="145">
        <f t="shared" si="134"/>
        <v>54060.25</v>
      </c>
      <c r="BF406" s="145">
        <f t="shared" si="135"/>
        <v>0</v>
      </c>
      <c r="BG406" s="145">
        <f t="shared" si="136"/>
        <v>0</v>
      </c>
      <c r="BH406" s="145">
        <f t="shared" si="137"/>
        <v>0</v>
      </c>
      <c r="BI406" s="145">
        <f t="shared" si="138"/>
        <v>0</v>
      </c>
      <c r="BJ406" s="14" t="s">
        <v>77</v>
      </c>
      <c r="BK406" s="145">
        <f t="shared" si="139"/>
        <v>54060.25</v>
      </c>
      <c r="BL406" s="14" t="s">
        <v>128</v>
      </c>
      <c r="BM406" s="144" t="s">
        <v>610</v>
      </c>
    </row>
    <row r="407" spans="1:65" s="2" customFormat="1" ht="21.75" customHeight="1">
      <c r="A407" s="26"/>
      <c r="B407" s="132"/>
      <c r="C407" s="133" t="s">
        <v>69</v>
      </c>
      <c r="D407" s="133" t="s">
        <v>124</v>
      </c>
      <c r="E407" s="134" t="s">
        <v>224</v>
      </c>
      <c r="F407" s="135" t="s">
        <v>225</v>
      </c>
      <c r="G407" s="136" t="s">
        <v>226</v>
      </c>
      <c r="H407" s="137">
        <v>3.15</v>
      </c>
      <c r="I407" s="138">
        <v>10120.07</v>
      </c>
      <c r="J407" s="138">
        <f t="shared" si="130"/>
        <v>31878.22</v>
      </c>
      <c r="K407" s="139"/>
      <c r="L407" s="27"/>
      <c r="M407" s="140" t="s">
        <v>1</v>
      </c>
      <c r="N407" s="141" t="s">
        <v>34</v>
      </c>
      <c r="O407" s="142">
        <v>0</v>
      </c>
      <c r="P407" s="142">
        <f t="shared" si="131"/>
        <v>0</v>
      </c>
      <c r="Q407" s="142">
        <v>0</v>
      </c>
      <c r="R407" s="142">
        <f t="shared" si="132"/>
        <v>0</v>
      </c>
      <c r="S407" s="142">
        <v>0</v>
      </c>
      <c r="T407" s="143">
        <f t="shared" si="133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44" t="s">
        <v>128</v>
      </c>
      <c r="AT407" s="144" t="s">
        <v>124</v>
      </c>
      <c r="AU407" s="144" t="s">
        <v>77</v>
      </c>
      <c r="AY407" s="14" t="s">
        <v>121</v>
      </c>
      <c r="BE407" s="145">
        <f t="shared" si="134"/>
        <v>31878.22</v>
      </c>
      <c r="BF407" s="145">
        <f t="shared" si="135"/>
        <v>0</v>
      </c>
      <c r="BG407" s="145">
        <f t="shared" si="136"/>
        <v>0</v>
      </c>
      <c r="BH407" s="145">
        <f t="shared" si="137"/>
        <v>0</v>
      </c>
      <c r="BI407" s="145">
        <f t="shared" si="138"/>
        <v>0</v>
      </c>
      <c r="BJ407" s="14" t="s">
        <v>77</v>
      </c>
      <c r="BK407" s="145">
        <f t="shared" si="139"/>
        <v>31878.22</v>
      </c>
      <c r="BL407" s="14" t="s">
        <v>128</v>
      </c>
      <c r="BM407" s="144" t="s">
        <v>611</v>
      </c>
    </row>
    <row r="408" spans="1:65" s="2" customFormat="1" ht="21.75" customHeight="1">
      <c r="A408" s="26"/>
      <c r="B408" s="132"/>
      <c r="C408" s="133" t="s">
        <v>69</v>
      </c>
      <c r="D408" s="133" t="s">
        <v>124</v>
      </c>
      <c r="E408" s="134" t="s">
        <v>200</v>
      </c>
      <c r="F408" s="135" t="s">
        <v>201</v>
      </c>
      <c r="G408" s="136" t="s">
        <v>176</v>
      </c>
      <c r="H408" s="137">
        <v>40.331000000000003</v>
      </c>
      <c r="I408" s="138">
        <v>14.9</v>
      </c>
      <c r="J408" s="138">
        <f t="shared" si="130"/>
        <v>600.92999999999995</v>
      </c>
      <c r="K408" s="139"/>
      <c r="L408" s="27"/>
      <c r="M408" s="140" t="s">
        <v>1</v>
      </c>
      <c r="N408" s="141" t="s">
        <v>34</v>
      </c>
      <c r="O408" s="142">
        <v>3.6999999999999998E-2</v>
      </c>
      <c r="P408" s="142">
        <f t="shared" si="131"/>
        <v>1.4922470000000001</v>
      </c>
      <c r="Q408" s="142">
        <v>0</v>
      </c>
      <c r="R408" s="142">
        <f t="shared" si="132"/>
        <v>0</v>
      </c>
      <c r="S408" s="142">
        <v>0</v>
      </c>
      <c r="T408" s="143">
        <f t="shared" si="13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44" t="s">
        <v>128</v>
      </c>
      <c r="AT408" s="144" t="s">
        <v>124</v>
      </c>
      <c r="AU408" s="144" t="s">
        <v>77</v>
      </c>
      <c r="AY408" s="14" t="s">
        <v>121</v>
      </c>
      <c r="BE408" s="145">
        <f t="shared" si="134"/>
        <v>600.92999999999995</v>
      </c>
      <c r="BF408" s="145">
        <f t="shared" si="135"/>
        <v>0</v>
      </c>
      <c r="BG408" s="145">
        <f t="shared" si="136"/>
        <v>0</v>
      </c>
      <c r="BH408" s="145">
        <f t="shared" si="137"/>
        <v>0</v>
      </c>
      <c r="BI408" s="145">
        <f t="shared" si="138"/>
        <v>0</v>
      </c>
      <c r="BJ408" s="14" t="s">
        <v>77</v>
      </c>
      <c r="BK408" s="145">
        <f t="shared" si="139"/>
        <v>600.92999999999995</v>
      </c>
      <c r="BL408" s="14" t="s">
        <v>128</v>
      </c>
      <c r="BM408" s="144" t="s">
        <v>612</v>
      </c>
    </row>
    <row r="409" spans="1:65" s="2" customFormat="1" ht="21.75" customHeight="1">
      <c r="A409" s="26"/>
      <c r="B409" s="132"/>
      <c r="C409" s="133" t="s">
        <v>69</v>
      </c>
      <c r="D409" s="133" t="s">
        <v>124</v>
      </c>
      <c r="E409" s="134" t="s">
        <v>203</v>
      </c>
      <c r="F409" s="135" t="s">
        <v>204</v>
      </c>
      <c r="G409" s="136" t="s">
        <v>176</v>
      </c>
      <c r="H409" s="137">
        <v>40.331000000000003</v>
      </c>
      <c r="I409" s="138">
        <v>110.04</v>
      </c>
      <c r="J409" s="138">
        <f t="shared" si="130"/>
        <v>4438.0200000000004</v>
      </c>
      <c r="K409" s="139"/>
      <c r="L409" s="27"/>
      <c r="M409" s="140" t="s">
        <v>1</v>
      </c>
      <c r="N409" s="141" t="s">
        <v>34</v>
      </c>
      <c r="O409" s="142">
        <v>0.20300000000000001</v>
      </c>
      <c r="P409" s="142">
        <f t="shared" si="131"/>
        <v>8.1871930000000006</v>
      </c>
      <c r="Q409" s="142">
        <v>9.3824999999999996E-4</v>
      </c>
      <c r="R409" s="142">
        <f t="shared" si="132"/>
        <v>3.7840560750000002E-2</v>
      </c>
      <c r="S409" s="142">
        <v>0</v>
      </c>
      <c r="T409" s="143">
        <f t="shared" si="13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44" t="s">
        <v>128</v>
      </c>
      <c r="AT409" s="144" t="s">
        <v>124</v>
      </c>
      <c r="AU409" s="144" t="s">
        <v>77</v>
      </c>
      <c r="AY409" s="14" t="s">
        <v>121</v>
      </c>
      <c r="BE409" s="145">
        <f t="shared" si="134"/>
        <v>4438.0200000000004</v>
      </c>
      <c r="BF409" s="145">
        <f t="shared" si="135"/>
        <v>0</v>
      </c>
      <c r="BG409" s="145">
        <f t="shared" si="136"/>
        <v>0</v>
      </c>
      <c r="BH409" s="145">
        <f t="shared" si="137"/>
        <v>0</v>
      </c>
      <c r="BI409" s="145">
        <f t="shared" si="138"/>
        <v>0</v>
      </c>
      <c r="BJ409" s="14" t="s">
        <v>77</v>
      </c>
      <c r="BK409" s="145">
        <f t="shared" si="139"/>
        <v>4438.0200000000004</v>
      </c>
      <c r="BL409" s="14" t="s">
        <v>128</v>
      </c>
      <c r="BM409" s="144" t="s">
        <v>613</v>
      </c>
    </row>
    <row r="410" spans="1:65" s="2" customFormat="1" ht="21.75" customHeight="1">
      <c r="A410" s="26"/>
      <c r="B410" s="132"/>
      <c r="C410" s="133" t="s">
        <v>69</v>
      </c>
      <c r="D410" s="133" t="s">
        <v>124</v>
      </c>
      <c r="E410" s="134" t="s">
        <v>206</v>
      </c>
      <c r="F410" s="135" t="s">
        <v>207</v>
      </c>
      <c r="G410" s="136" t="s">
        <v>176</v>
      </c>
      <c r="H410" s="137">
        <v>1201.83</v>
      </c>
      <c r="I410" s="138">
        <v>312.58999999999997</v>
      </c>
      <c r="J410" s="138">
        <f t="shared" si="130"/>
        <v>375680.04</v>
      </c>
      <c r="K410" s="139"/>
      <c r="L410" s="27"/>
      <c r="M410" s="140" t="s">
        <v>1</v>
      </c>
      <c r="N410" s="141" t="s">
        <v>34</v>
      </c>
      <c r="O410" s="142">
        <v>0.55800000000000005</v>
      </c>
      <c r="P410" s="142">
        <f t="shared" si="131"/>
        <v>670.62113999999997</v>
      </c>
      <c r="Q410" s="142">
        <v>0</v>
      </c>
      <c r="R410" s="142">
        <f t="shared" si="132"/>
        <v>0</v>
      </c>
      <c r="S410" s="142">
        <v>0</v>
      </c>
      <c r="T410" s="143">
        <f t="shared" si="133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44" t="s">
        <v>128</v>
      </c>
      <c r="AT410" s="144" t="s">
        <v>124</v>
      </c>
      <c r="AU410" s="144" t="s">
        <v>77</v>
      </c>
      <c r="AY410" s="14" t="s">
        <v>121</v>
      </c>
      <c r="BE410" s="145">
        <f t="shared" si="134"/>
        <v>375680.04</v>
      </c>
      <c r="BF410" s="145">
        <f t="shared" si="135"/>
        <v>0</v>
      </c>
      <c r="BG410" s="145">
        <f t="shared" si="136"/>
        <v>0</v>
      </c>
      <c r="BH410" s="145">
        <f t="shared" si="137"/>
        <v>0</v>
      </c>
      <c r="BI410" s="145">
        <f t="shared" si="138"/>
        <v>0</v>
      </c>
      <c r="BJ410" s="14" t="s">
        <v>77</v>
      </c>
      <c r="BK410" s="145">
        <f t="shared" si="139"/>
        <v>375680.04</v>
      </c>
      <c r="BL410" s="14" t="s">
        <v>128</v>
      </c>
      <c r="BM410" s="144" t="s">
        <v>614</v>
      </c>
    </row>
    <row r="411" spans="1:65" s="2" customFormat="1" ht="21.75" customHeight="1">
      <c r="A411" s="26"/>
      <c r="B411" s="132"/>
      <c r="C411" s="133" t="s">
        <v>69</v>
      </c>
      <c r="D411" s="133" t="s">
        <v>124</v>
      </c>
      <c r="E411" s="134" t="s">
        <v>209</v>
      </c>
      <c r="F411" s="135" t="s">
        <v>210</v>
      </c>
      <c r="G411" s="136" t="s">
        <v>145</v>
      </c>
      <c r="H411" s="137">
        <v>29</v>
      </c>
      <c r="I411" s="138">
        <v>311.02999999999997</v>
      </c>
      <c r="J411" s="138">
        <f t="shared" si="130"/>
        <v>9019.8700000000008</v>
      </c>
      <c r="K411" s="139"/>
      <c r="L411" s="27"/>
      <c r="M411" s="140" t="s">
        <v>1</v>
      </c>
      <c r="N411" s="141" t="s">
        <v>34</v>
      </c>
      <c r="O411" s="142">
        <v>0.54900000000000004</v>
      </c>
      <c r="P411" s="142">
        <f t="shared" si="131"/>
        <v>15.921000000000001</v>
      </c>
      <c r="Q411" s="142">
        <v>0</v>
      </c>
      <c r="R411" s="142">
        <f t="shared" si="132"/>
        <v>0</v>
      </c>
      <c r="S411" s="142">
        <v>0</v>
      </c>
      <c r="T411" s="143">
        <f t="shared" si="13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44" t="s">
        <v>128</v>
      </c>
      <c r="AT411" s="144" t="s">
        <v>124</v>
      </c>
      <c r="AU411" s="144" t="s">
        <v>77</v>
      </c>
      <c r="AY411" s="14" t="s">
        <v>121</v>
      </c>
      <c r="BE411" s="145">
        <f t="shared" si="134"/>
        <v>9019.8700000000008</v>
      </c>
      <c r="BF411" s="145">
        <f t="shared" si="135"/>
        <v>0</v>
      </c>
      <c r="BG411" s="145">
        <f t="shared" si="136"/>
        <v>0</v>
      </c>
      <c r="BH411" s="145">
        <f t="shared" si="137"/>
        <v>0</v>
      </c>
      <c r="BI411" s="145">
        <f t="shared" si="138"/>
        <v>0</v>
      </c>
      <c r="BJ411" s="14" t="s">
        <v>77</v>
      </c>
      <c r="BK411" s="145">
        <f t="shared" si="139"/>
        <v>9019.8700000000008</v>
      </c>
      <c r="BL411" s="14" t="s">
        <v>128</v>
      </c>
      <c r="BM411" s="144" t="s">
        <v>615</v>
      </c>
    </row>
    <row r="412" spans="1:65" s="2" customFormat="1" ht="21.75" customHeight="1">
      <c r="A412" s="26"/>
      <c r="B412" s="132"/>
      <c r="C412" s="133" t="s">
        <v>69</v>
      </c>
      <c r="D412" s="133" t="s">
        <v>124</v>
      </c>
      <c r="E412" s="134" t="s">
        <v>212</v>
      </c>
      <c r="F412" s="135" t="s">
        <v>213</v>
      </c>
      <c r="G412" s="136" t="s">
        <v>198</v>
      </c>
      <c r="H412" s="137">
        <v>10</v>
      </c>
      <c r="I412" s="138">
        <v>506</v>
      </c>
      <c r="J412" s="138">
        <f t="shared" si="130"/>
        <v>5060</v>
      </c>
      <c r="K412" s="139"/>
      <c r="L412" s="27"/>
      <c r="M412" s="140" t="s">
        <v>1</v>
      </c>
      <c r="N412" s="141" t="s">
        <v>34</v>
      </c>
      <c r="O412" s="142">
        <v>0</v>
      </c>
      <c r="P412" s="142">
        <f t="shared" si="131"/>
        <v>0</v>
      </c>
      <c r="Q412" s="142">
        <v>0</v>
      </c>
      <c r="R412" s="142">
        <f t="shared" si="132"/>
        <v>0</v>
      </c>
      <c r="S412" s="142">
        <v>0</v>
      </c>
      <c r="T412" s="143">
        <f t="shared" si="13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44" t="s">
        <v>128</v>
      </c>
      <c r="AT412" s="144" t="s">
        <v>124</v>
      </c>
      <c r="AU412" s="144" t="s">
        <v>77</v>
      </c>
      <c r="AY412" s="14" t="s">
        <v>121</v>
      </c>
      <c r="BE412" s="145">
        <f t="shared" si="134"/>
        <v>5060</v>
      </c>
      <c r="BF412" s="145">
        <f t="shared" si="135"/>
        <v>0</v>
      </c>
      <c r="BG412" s="145">
        <f t="shared" si="136"/>
        <v>0</v>
      </c>
      <c r="BH412" s="145">
        <f t="shared" si="137"/>
        <v>0</v>
      </c>
      <c r="BI412" s="145">
        <f t="shared" si="138"/>
        <v>0</v>
      </c>
      <c r="BJ412" s="14" t="s">
        <v>77</v>
      </c>
      <c r="BK412" s="145">
        <f t="shared" si="139"/>
        <v>5060</v>
      </c>
      <c r="BL412" s="14" t="s">
        <v>128</v>
      </c>
      <c r="BM412" s="144" t="s">
        <v>616</v>
      </c>
    </row>
    <row r="413" spans="1:65" s="12" customFormat="1" ht="25.9" customHeight="1">
      <c r="B413" s="122"/>
      <c r="D413" s="123" t="s">
        <v>68</v>
      </c>
      <c r="E413" s="124" t="s">
        <v>228</v>
      </c>
      <c r="F413" s="124" t="s">
        <v>229</v>
      </c>
      <c r="J413" s="125">
        <f>BK413</f>
        <v>573613.47</v>
      </c>
      <c r="L413" s="122"/>
      <c r="M413" s="126"/>
      <c r="N413" s="127"/>
      <c r="O413" s="127"/>
      <c r="P413" s="128">
        <f>SUM(P414:P418)</f>
        <v>215.77456999999998</v>
      </c>
      <c r="Q413" s="127"/>
      <c r="R413" s="128">
        <f>SUM(R414:R418)</f>
        <v>0</v>
      </c>
      <c r="S413" s="127"/>
      <c r="T413" s="129">
        <f>SUM(T414:T418)</f>
        <v>0</v>
      </c>
      <c r="AR413" s="123" t="s">
        <v>77</v>
      </c>
      <c r="AT413" s="130" t="s">
        <v>68</v>
      </c>
      <c r="AU413" s="130" t="s">
        <v>69</v>
      </c>
      <c r="AY413" s="123" t="s">
        <v>121</v>
      </c>
      <c r="BK413" s="131">
        <f>SUM(BK414:BK418)</f>
        <v>573613.47</v>
      </c>
    </row>
    <row r="414" spans="1:65" s="2" customFormat="1" ht="44.25" customHeight="1">
      <c r="A414" s="26"/>
      <c r="B414" s="132"/>
      <c r="C414" s="146" t="s">
        <v>69</v>
      </c>
      <c r="D414" s="146" t="s">
        <v>173</v>
      </c>
      <c r="E414" s="147" t="s">
        <v>230</v>
      </c>
      <c r="F414" s="148" t="s">
        <v>231</v>
      </c>
      <c r="G414" s="149" t="s">
        <v>176</v>
      </c>
      <c r="H414" s="150">
        <v>1279.4259999999999</v>
      </c>
      <c r="I414" s="151">
        <v>312</v>
      </c>
      <c r="J414" s="151">
        <f>ROUND(I414*H414,2)</f>
        <v>399180.91</v>
      </c>
      <c r="K414" s="152"/>
      <c r="L414" s="153"/>
      <c r="M414" s="154" t="s">
        <v>1</v>
      </c>
      <c r="N414" s="155" t="s">
        <v>34</v>
      </c>
      <c r="O414" s="142">
        <v>0</v>
      </c>
      <c r="P414" s="142">
        <f>O414*H414</f>
        <v>0</v>
      </c>
      <c r="Q414" s="142">
        <v>0</v>
      </c>
      <c r="R414" s="142">
        <f>Q414*H414</f>
        <v>0</v>
      </c>
      <c r="S414" s="142">
        <v>0</v>
      </c>
      <c r="T414" s="143">
        <f>S414*H414</f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44" t="s">
        <v>142</v>
      </c>
      <c r="AT414" s="144" t="s">
        <v>173</v>
      </c>
      <c r="AU414" s="144" t="s">
        <v>77</v>
      </c>
      <c r="AY414" s="14" t="s">
        <v>121</v>
      </c>
      <c r="BE414" s="145">
        <f>IF(N414="základní",J414,0)</f>
        <v>399180.91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4" t="s">
        <v>77</v>
      </c>
      <c r="BK414" s="145">
        <f>ROUND(I414*H414,2)</f>
        <v>399180.91</v>
      </c>
      <c r="BL414" s="14" t="s">
        <v>128</v>
      </c>
      <c r="BM414" s="144" t="s">
        <v>617</v>
      </c>
    </row>
    <row r="415" spans="1:65" s="2" customFormat="1" ht="44.25" customHeight="1">
      <c r="A415" s="26"/>
      <c r="B415" s="132"/>
      <c r="C415" s="146" t="s">
        <v>69</v>
      </c>
      <c r="D415" s="146" t="s">
        <v>173</v>
      </c>
      <c r="E415" s="147" t="s">
        <v>233</v>
      </c>
      <c r="F415" s="148" t="s">
        <v>234</v>
      </c>
      <c r="G415" s="149" t="s">
        <v>176</v>
      </c>
      <c r="H415" s="150">
        <v>507.76799999999997</v>
      </c>
      <c r="I415" s="151">
        <v>156</v>
      </c>
      <c r="J415" s="151">
        <f>ROUND(I415*H415,2)</f>
        <v>79211.81</v>
      </c>
      <c r="K415" s="152"/>
      <c r="L415" s="153"/>
      <c r="M415" s="154" t="s">
        <v>1</v>
      </c>
      <c r="N415" s="155" t="s">
        <v>34</v>
      </c>
      <c r="O415" s="142">
        <v>0</v>
      </c>
      <c r="P415" s="142">
        <f>O415*H415</f>
        <v>0</v>
      </c>
      <c r="Q415" s="142">
        <v>0</v>
      </c>
      <c r="R415" s="142">
        <f>Q415*H415</f>
        <v>0</v>
      </c>
      <c r="S415" s="142">
        <v>0</v>
      </c>
      <c r="T415" s="143">
        <f>S415*H415</f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44" t="s">
        <v>142</v>
      </c>
      <c r="AT415" s="144" t="s">
        <v>173</v>
      </c>
      <c r="AU415" s="144" t="s">
        <v>77</v>
      </c>
      <c r="AY415" s="14" t="s">
        <v>121</v>
      </c>
      <c r="BE415" s="145">
        <f>IF(N415="základní",J415,0)</f>
        <v>79211.81</v>
      </c>
      <c r="BF415" s="145">
        <f>IF(N415="snížená",J415,0)</f>
        <v>0</v>
      </c>
      <c r="BG415" s="145">
        <f>IF(N415="zákl. přenesená",J415,0)</f>
        <v>0</v>
      </c>
      <c r="BH415" s="145">
        <f>IF(N415="sníž. přenesená",J415,0)</f>
        <v>0</v>
      </c>
      <c r="BI415" s="145">
        <f>IF(N415="nulová",J415,0)</f>
        <v>0</v>
      </c>
      <c r="BJ415" s="14" t="s">
        <v>77</v>
      </c>
      <c r="BK415" s="145">
        <f>ROUND(I415*H415,2)</f>
        <v>79211.81</v>
      </c>
      <c r="BL415" s="14" t="s">
        <v>128</v>
      </c>
      <c r="BM415" s="144" t="s">
        <v>618</v>
      </c>
    </row>
    <row r="416" spans="1:65" s="2" customFormat="1" ht="21.75" customHeight="1">
      <c r="A416" s="26"/>
      <c r="B416" s="132"/>
      <c r="C416" s="133" t="s">
        <v>69</v>
      </c>
      <c r="D416" s="133" t="s">
        <v>124</v>
      </c>
      <c r="E416" s="134" t="s">
        <v>236</v>
      </c>
      <c r="F416" s="135" t="s">
        <v>237</v>
      </c>
      <c r="G416" s="136" t="s">
        <v>176</v>
      </c>
      <c r="H416" s="137">
        <v>1299.751</v>
      </c>
      <c r="I416" s="138">
        <v>33.75</v>
      </c>
      <c r="J416" s="138">
        <f>ROUND(I416*H416,2)</f>
        <v>43866.6</v>
      </c>
      <c r="K416" s="139"/>
      <c r="L416" s="27"/>
      <c r="M416" s="140" t="s">
        <v>1</v>
      </c>
      <c r="N416" s="141" t="s">
        <v>34</v>
      </c>
      <c r="O416" s="142">
        <v>0.08</v>
      </c>
      <c r="P416" s="142">
        <f>O416*H416</f>
        <v>103.98008</v>
      </c>
      <c r="Q416" s="142">
        <v>0</v>
      </c>
      <c r="R416" s="142">
        <f>Q416*H416</f>
        <v>0</v>
      </c>
      <c r="S416" s="142">
        <v>0</v>
      </c>
      <c r="T416" s="143">
        <f>S416*H416</f>
        <v>0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44" t="s">
        <v>128</v>
      </c>
      <c r="AT416" s="144" t="s">
        <v>124</v>
      </c>
      <c r="AU416" s="144" t="s">
        <v>77</v>
      </c>
      <c r="AY416" s="14" t="s">
        <v>121</v>
      </c>
      <c r="BE416" s="145">
        <f>IF(N416="základní",J416,0)</f>
        <v>43866.6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4" t="s">
        <v>77</v>
      </c>
      <c r="BK416" s="145">
        <f>ROUND(I416*H416,2)</f>
        <v>43866.6</v>
      </c>
      <c r="BL416" s="14" t="s">
        <v>128</v>
      </c>
      <c r="BM416" s="144" t="s">
        <v>619</v>
      </c>
    </row>
    <row r="417" spans="1:65" s="2" customFormat="1" ht="21.75" customHeight="1">
      <c r="A417" s="26"/>
      <c r="B417" s="132"/>
      <c r="C417" s="133" t="s">
        <v>69</v>
      </c>
      <c r="D417" s="133" t="s">
        <v>124</v>
      </c>
      <c r="E417" s="134" t="s">
        <v>239</v>
      </c>
      <c r="F417" s="135" t="s">
        <v>240</v>
      </c>
      <c r="G417" s="136" t="s">
        <v>176</v>
      </c>
      <c r="H417" s="137">
        <v>1242.1610000000001</v>
      </c>
      <c r="I417" s="138">
        <v>32.51</v>
      </c>
      <c r="J417" s="138">
        <f>ROUND(I417*H417,2)</f>
        <v>40382.65</v>
      </c>
      <c r="K417" s="139"/>
      <c r="L417" s="27"/>
      <c r="M417" s="140" t="s">
        <v>1</v>
      </c>
      <c r="N417" s="141" t="s">
        <v>34</v>
      </c>
      <c r="O417" s="142">
        <v>0.09</v>
      </c>
      <c r="P417" s="142">
        <f>O417*H417</f>
        <v>111.79449</v>
      </c>
      <c r="Q417" s="142">
        <v>0</v>
      </c>
      <c r="R417" s="142">
        <f>Q417*H417</f>
        <v>0</v>
      </c>
      <c r="S417" s="142">
        <v>0</v>
      </c>
      <c r="T417" s="143">
        <f>S417*H417</f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44" t="s">
        <v>128</v>
      </c>
      <c r="AT417" s="144" t="s">
        <v>124</v>
      </c>
      <c r="AU417" s="144" t="s">
        <v>77</v>
      </c>
      <c r="AY417" s="14" t="s">
        <v>121</v>
      </c>
      <c r="BE417" s="145">
        <f>IF(N417="základní",J417,0)</f>
        <v>40382.65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14" t="s">
        <v>77</v>
      </c>
      <c r="BK417" s="145">
        <f>ROUND(I417*H417,2)</f>
        <v>40382.65</v>
      </c>
      <c r="BL417" s="14" t="s">
        <v>128</v>
      </c>
      <c r="BM417" s="144" t="s">
        <v>620</v>
      </c>
    </row>
    <row r="418" spans="1:65" s="2" customFormat="1" ht="21.75" customHeight="1">
      <c r="A418" s="26"/>
      <c r="B418" s="132"/>
      <c r="C418" s="133" t="s">
        <v>69</v>
      </c>
      <c r="D418" s="133" t="s">
        <v>124</v>
      </c>
      <c r="E418" s="134" t="s">
        <v>242</v>
      </c>
      <c r="F418" s="135" t="s">
        <v>243</v>
      </c>
      <c r="G418" s="136" t="s">
        <v>226</v>
      </c>
      <c r="H418" s="137">
        <v>1.95</v>
      </c>
      <c r="I418" s="138">
        <v>5626.41</v>
      </c>
      <c r="J418" s="138">
        <f>ROUND(I418*H418,2)</f>
        <v>10971.5</v>
      </c>
      <c r="K418" s="139"/>
      <c r="L418" s="27"/>
      <c r="M418" s="140" t="s">
        <v>1</v>
      </c>
      <c r="N418" s="141" t="s">
        <v>34</v>
      </c>
      <c r="O418" s="142">
        <v>0</v>
      </c>
      <c r="P418" s="142">
        <f>O418*H418</f>
        <v>0</v>
      </c>
      <c r="Q418" s="142">
        <v>0</v>
      </c>
      <c r="R418" s="142">
        <f>Q418*H418</f>
        <v>0</v>
      </c>
      <c r="S418" s="142">
        <v>0</v>
      </c>
      <c r="T418" s="143">
        <f>S418*H418</f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44" t="s">
        <v>128</v>
      </c>
      <c r="AT418" s="144" t="s">
        <v>124</v>
      </c>
      <c r="AU418" s="144" t="s">
        <v>77</v>
      </c>
      <c r="AY418" s="14" t="s">
        <v>121</v>
      </c>
      <c r="BE418" s="145">
        <f>IF(N418="základní",J418,0)</f>
        <v>10971.5</v>
      </c>
      <c r="BF418" s="145">
        <f>IF(N418="snížená",J418,0)</f>
        <v>0</v>
      </c>
      <c r="BG418" s="145">
        <f>IF(N418="zákl. přenesená",J418,0)</f>
        <v>0</v>
      </c>
      <c r="BH418" s="145">
        <f>IF(N418="sníž. přenesená",J418,0)</f>
        <v>0</v>
      </c>
      <c r="BI418" s="145">
        <f>IF(N418="nulová",J418,0)</f>
        <v>0</v>
      </c>
      <c r="BJ418" s="14" t="s">
        <v>77</v>
      </c>
      <c r="BK418" s="145">
        <f>ROUND(I418*H418,2)</f>
        <v>10971.5</v>
      </c>
      <c r="BL418" s="14" t="s">
        <v>128</v>
      </c>
      <c r="BM418" s="144" t="s">
        <v>621</v>
      </c>
    </row>
    <row r="419" spans="1:65" s="12" customFormat="1" ht="25.9" customHeight="1">
      <c r="B419" s="122"/>
      <c r="D419" s="123" t="s">
        <v>68</v>
      </c>
      <c r="E419" s="124" t="s">
        <v>245</v>
      </c>
      <c r="F419" s="124" t="s">
        <v>246</v>
      </c>
      <c r="J419" s="125">
        <f>BK419</f>
        <v>1241189.19</v>
      </c>
      <c r="L419" s="122"/>
      <c r="M419" s="126"/>
      <c r="N419" s="127"/>
      <c r="O419" s="127"/>
      <c r="P419" s="128">
        <f>SUM(P420:P430)</f>
        <v>1323.9340500000001</v>
      </c>
      <c r="Q419" s="127"/>
      <c r="R419" s="128">
        <f>SUM(R420:R430)</f>
        <v>9.9044247175900004</v>
      </c>
      <c r="S419" s="127"/>
      <c r="T419" s="129">
        <f>SUM(T420:T430)</f>
        <v>0</v>
      </c>
      <c r="AR419" s="123" t="s">
        <v>77</v>
      </c>
      <c r="AT419" s="130" t="s">
        <v>68</v>
      </c>
      <c r="AU419" s="130" t="s">
        <v>69</v>
      </c>
      <c r="AY419" s="123" t="s">
        <v>121</v>
      </c>
      <c r="BK419" s="131">
        <f>SUM(BK420:BK430)</f>
        <v>1241189.19</v>
      </c>
    </row>
    <row r="420" spans="1:65" s="2" customFormat="1" ht="16.5" customHeight="1">
      <c r="A420" s="26"/>
      <c r="B420" s="132"/>
      <c r="C420" s="133" t="s">
        <v>69</v>
      </c>
      <c r="D420" s="133" t="s">
        <v>124</v>
      </c>
      <c r="E420" s="134" t="s">
        <v>268</v>
      </c>
      <c r="F420" s="135" t="s">
        <v>269</v>
      </c>
      <c r="G420" s="136" t="s">
        <v>176</v>
      </c>
      <c r="H420" s="137">
        <v>1242.1610000000001</v>
      </c>
      <c r="I420" s="138">
        <v>32.51</v>
      </c>
      <c r="J420" s="138">
        <f t="shared" ref="J420:J430" si="140">ROUND(I420*H420,2)</f>
        <v>40382.65</v>
      </c>
      <c r="K420" s="139"/>
      <c r="L420" s="27"/>
      <c r="M420" s="140" t="s">
        <v>1</v>
      </c>
      <c r="N420" s="141" t="s">
        <v>34</v>
      </c>
      <c r="O420" s="142">
        <v>0.09</v>
      </c>
      <c r="P420" s="142">
        <f t="shared" ref="P420:P430" si="141">O420*H420</f>
        <v>111.79449</v>
      </c>
      <c r="Q420" s="142">
        <v>0</v>
      </c>
      <c r="R420" s="142">
        <f t="shared" ref="R420:R430" si="142">Q420*H420</f>
        <v>0</v>
      </c>
      <c r="S420" s="142">
        <v>0</v>
      </c>
      <c r="T420" s="143">
        <f t="shared" ref="T420:T430" si="143">S420*H420</f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44" t="s">
        <v>128</v>
      </c>
      <c r="AT420" s="144" t="s">
        <v>124</v>
      </c>
      <c r="AU420" s="144" t="s">
        <v>77</v>
      </c>
      <c r="AY420" s="14" t="s">
        <v>121</v>
      </c>
      <c r="BE420" s="145">
        <f t="shared" ref="BE420:BE430" si="144">IF(N420="základní",J420,0)</f>
        <v>40382.65</v>
      </c>
      <c r="BF420" s="145">
        <f t="shared" ref="BF420:BF430" si="145">IF(N420="snížená",J420,0)</f>
        <v>0</v>
      </c>
      <c r="BG420" s="145">
        <f t="shared" ref="BG420:BG430" si="146">IF(N420="zákl. přenesená",J420,0)</f>
        <v>0</v>
      </c>
      <c r="BH420" s="145">
        <f t="shared" ref="BH420:BH430" si="147">IF(N420="sníž. přenesená",J420,0)</f>
        <v>0</v>
      </c>
      <c r="BI420" s="145">
        <f t="shared" ref="BI420:BI430" si="148">IF(N420="nulová",J420,0)</f>
        <v>0</v>
      </c>
      <c r="BJ420" s="14" t="s">
        <v>77</v>
      </c>
      <c r="BK420" s="145">
        <f t="shared" ref="BK420:BK430" si="149">ROUND(I420*H420,2)</f>
        <v>40382.65</v>
      </c>
      <c r="BL420" s="14" t="s">
        <v>128</v>
      </c>
      <c r="BM420" s="144" t="s">
        <v>622</v>
      </c>
    </row>
    <row r="421" spans="1:65" s="2" customFormat="1" ht="21.75" customHeight="1">
      <c r="A421" s="26"/>
      <c r="B421" s="132"/>
      <c r="C421" s="146" t="s">
        <v>69</v>
      </c>
      <c r="D421" s="146" t="s">
        <v>173</v>
      </c>
      <c r="E421" s="147" t="s">
        <v>247</v>
      </c>
      <c r="F421" s="148" t="s">
        <v>248</v>
      </c>
      <c r="G421" s="149" t="s">
        <v>127</v>
      </c>
      <c r="H421" s="150">
        <v>62.607999999999997</v>
      </c>
      <c r="I421" s="151">
        <v>6950</v>
      </c>
      <c r="J421" s="151">
        <f t="shared" si="140"/>
        <v>435125.6</v>
      </c>
      <c r="K421" s="152"/>
      <c r="L421" s="153"/>
      <c r="M421" s="154" t="s">
        <v>1</v>
      </c>
      <c r="N421" s="155" t="s">
        <v>34</v>
      </c>
      <c r="O421" s="142">
        <v>0</v>
      </c>
      <c r="P421" s="142">
        <f t="shared" si="141"/>
        <v>0</v>
      </c>
      <c r="Q421" s="142">
        <v>0</v>
      </c>
      <c r="R421" s="142">
        <f t="shared" si="142"/>
        <v>0</v>
      </c>
      <c r="S421" s="142">
        <v>0</v>
      </c>
      <c r="T421" s="143">
        <f t="shared" si="14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44" t="s">
        <v>142</v>
      </c>
      <c r="AT421" s="144" t="s">
        <v>173</v>
      </c>
      <c r="AU421" s="144" t="s">
        <v>77</v>
      </c>
      <c r="AY421" s="14" t="s">
        <v>121</v>
      </c>
      <c r="BE421" s="145">
        <f t="shared" si="144"/>
        <v>435125.6</v>
      </c>
      <c r="BF421" s="145">
        <f t="shared" si="145"/>
        <v>0</v>
      </c>
      <c r="BG421" s="145">
        <f t="shared" si="146"/>
        <v>0</v>
      </c>
      <c r="BH421" s="145">
        <f t="shared" si="147"/>
        <v>0</v>
      </c>
      <c r="BI421" s="145">
        <f t="shared" si="148"/>
        <v>0</v>
      </c>
      <c r="BJ421" s="14" t="s">
        <v>77</v>
      </c>
      <c r="BK421" s="145">
        <f t="shared" si="149"/>
        <v>435125.6</v>
      </c>
      <c r="BL421" s="14" t="s">
        <v>128</v>
      </c>
      <c r="BM421" s="144" t="s">
        <v>623</v>
      </c>
    </row>
    <row r="422" spans="1:65" s="2" customFormat="1" ht="21.75" customHeight="1">
      <c r="A422" s="26"/>
      <c r="B422" s="132"/>
      <c r="C422" s="133" t="s">
        <v>69</v>
      </c>
      <c r="D422" s="133" t="s">
        <v>124</v>
      </c>
      <c r="E422" s="134" t="s">
        <v>286</v>
      </c>
      <c r="F422" s="135" t="s">
        <v>287</v>
      </c>
      <c r="G422" s="136" t="s">
        <v>226</v>
      </c>
      <c r="H422" s="137">
        <v>5.58</v>
      </c>
      <c r="I422" s="138">
        <v>11755.91</v>
      </c>
      <c r="J422" s="138">
        <f t="shared" si="140"/>
        <v>65597.98</v>
      </c>
      <c r="K422" s="139"/>
      <c r="L422" s="27"/>
      <c r="M422" s="140" t="s">
        <v>1</v>
      </c>
      <c r="N422" s="141" t="s">
        <v>34</v>
      </c>
      <c r="O422" s="142">
        <v>0</v>
      </c>
      <c r="P422" s="142">
        <f t="shared" si="141"/>
        <v>0</v>
      </c>
      <c r="Q422" s="142">
        <v>0</v>
      </c>
      <c r="R422" s="142">
        <f t="shared" si="142"/>
        <v>0</v>
      </c>
      <c r="S422" s="142">
        <v>0</v>
      </c>
      <c r="T422" s="143">
        <f t="shared" si="14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44" t="s">
        <v>128</v>
      </c>
      <c r="AT422" s="144" t="s">
        <v>124</v>
      </c>
      <c r="AU422" s="144" t="s">
        <v>77</v>
      </c>
      <c r="AY422" s="14" t="s">
        <v>121</v>
      </c>
      <c r="BE422" s="145">
        <f t="shared" si="144"/>
        <v>65597.98</v>
      </c>
      <c r="BF422" s="145">
        <f t="shared" si="145"/>
        <v>0</v>
      </c>
      <c r="BG422" s="145">
        <f t="shared" si="146"/>
        <v>0</v>
      </c>
      <c r="BH422" s="145">
        <f t="shared" si="147"/>
        <v>0</v>
      </c>
      <c r="BI422" s="145">
        <f t="shared" si="148"/>
        <v>0</v>
      </c>
      <c r="BJ422" s="14" t="s">
        <v>77</v>
      </c>
      <c r="BK422" s="145">
        <f t="shared" si="149"/>
        <v>65597.98</v>
      </c>
      <c r="BL422" s="14" t="s">
        <v>128</v>
      </c>
      <c r="BM422" s="144" t="s">
        <v>624</v>
      </c>
    </row>
    <row r="423" spans="1:65" s="2" customFormat="1" ht="16.5" customHeight="1">
      <c r="A423" s="26"/>
      <c r="B423" s="132"/>
      <c r="C423" s="146" t="s">
        <v>69</v>
      </c>
      <c r="D423" s="146" t="s">
        <v>173</v>
      </c>
      <c r="E423" s="147" t="s">
        <v>250</v>
      </c>
      <c r="F423" s="148" t="s">
        <v>251</v>
      </c>
      <c r="G423" s="149" t="s">
        <v>127</v>
      </c>
      <c r="H423" s="150">
        <v>2.84</v>
      </c>
      <c r="I423" s="151">
        <v>7120</v>
      </c>
      <c r="J423" s="151">
        <f t="shared" si="140"/>
        <v>20220.8</v>
      </c>
      <c r="K423" s="152"/>
      <c r="L423" s="153"/>
      <c r="M423" s="154" t="s">
        <v>1</v>
      </c>
      <c r="N423" s="155" t="s">
        <v>34</v>
      </c>
      <c r="O423" s="142">
        <v>0</v>
      </c>
      <c r="P423" s="142">
        <f t="shared" si="141"/>
        <v>0</v>
      </c>
      <c r="Q423" s="142">
        <v>0</v>
      </c>
      <c r="R423" s="142">
        <f t="shared" si="142"/>
        <v>0</v>
      </c>
      <c r="S423" s="142">
        <v>0</v>
      </c>
      <c r="T423" s="143">
        <f t="shared" si="143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44" t="s">
        <v>142</v>
      </c>
      <c r="AT423" s="144" t="s">
        <v>173</v>
      </c>
      <c r="AU423" s="144" t="s">
        <v>77</v>
      </c>
      <c r="AY423" s="14" t="s">
        <v>121</v>
      </c>
      <c r="BE423" s="145">
        <f t="shared" si="144"/>
        <v>20220.8</v>
      </c>
      <c r="BF423" s="145">
        <f t="shared" si="145"/>
        <v>0</v>
      </c>
      <c r="BG423" s="145">
        <f t="shared" si="146"/>
        <v>0</v>
      </c>
      <c r="BH423" s="145">
        <f t="shared" si="147"/>
        <v>0</v>
      </c>
      <c r="BI423" s="145">
        <f t="shared" si="148"/>
        <v>0</v>
      </c>
      <c r="BJ423" s="14" t="s">
        <v>77</v>
      </c>
      <c r="BK423" s="145">
        <f t="shared" si="149"/>
        <v>20220.8</v>
      </c>
      <c r="BL423" s="14" t="s">
        <v>128</v>
      </c>
      <c r="BM423" s="144" t="s">
        <v>625</v>
      </c>
    </row>
    <row r="424" spans="1:65" s="2" customFormat="1" ht="21.75" customHeight="1">
      <c r="A424" s="26"/>
      <c r="B424" s="132"/>
      <c r="C424" s="133" t="s">
        <v>69</v>
      </c>
      <c r="D424" s="133" t="s">
        <v>124</v>
      </c>
      <c r="E424" s="134" t="s">
        <v>253</v>
      </c>
      <c r="F424" s="135" t="s">
        <v>254</v>
      </c>
      <c r="G424" s="136" t="s">
        <v>145</v>
      </c>
      <c r="H424" s="137">
        <v>400</v>
      </c>
      <c r="I424" s="138">
        <v>131.51</v>
      </c>
      <c r="J424" s="138">
        <f t="shared" si="140"/>
        <v>52604</v>
      </c>
      <c r="K424" s="139"/>
      <c r="L424" s="27"/>
      <c r="M424" s="140" t="s">
        <v>1</v>
      </c>
      <c r="N424" s="141" t="s">
        <v>34</v>
      </c>
      <c r="O424" s="142">
        <v>0.28599999999999998</v>
      </c>
      <c r="P424" s="142">
        <f t="shared" si="141"/>
        <v>114.39999999999999</v>
      </c>
      <c r="Q424" s="142">
        <v>0</v>
      </c>
      <c r="R424" s="142">
        <f t="shared" si="142"/>
        <v>0</v>
      </c>
      <c r="S424" s="142">
        <v>0</v>
      </c>
      <c r="T424" s="143">
        <f t="shared" si="143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44" t="s">
        <v>128</v>
      </c>
      <c r="AT424" s="144" t="s">
        <v>124</v>
      </c>
      <c r="AU424" s="144" t="s">
        <v>77</v>
      </c>
      <c r="AY424" s="14" t="s">
        <v>121</v>
      </c>
      <c r="BE424" s="145">
        <f t="shared" si="144"/>
        <v>52604</v>
      </c>
      <c r="BF424" s="145">
        <f t="shared" si="145"/>
        <v>0</v>
      </c>
      <c r="BG424" s="145">
        <f t="shared" si="146"/>
        <v>0</v>
      </c>
      <c r="BH424" s="145">
        <f t="shared" si="147"/>
        <v>0</v>
      </c>
      <c r="BI424" s="145">
        <f t="shared" si="148"/>
        <v>0</v>
      </c>
      <c r="BJ424" s="14" t="s">
        <v>77</v>
      </c>
      <c r="BK424" s="145">
        <f t="shared" si="149"/>
        <v>52604</v>
      </c>
      <c r="BL424" s="14" t="s">
        <v>128</v>
      </c>
      <c r="BM424" s="144" t="s">
        <v>626</v>
      </c>
    </row>
    <row r="425" spans="1:65" s="2" customFormat="1" ht="21.75" customHeight="1">
      <c r="A425" s="26"/>
      <c r="B425" s="132"/>
      <c r="C425" s="133" t="s">
        <v>69</v>
      </c>
      <c r="D425" s="133" t="s">
        <v>124</v>
      </c>
      <c r="E425" s="134" t="s">
        <v>259</v>
      </c>
      <c r="F425" s="135" t="s">
        <v>260</v>
      </c>
      <c r="G425" s="136" t="s">
        <v>145</v>
      </c>
      <c r="H425" s="137">
        <v>400</v>
      </c>
      <c r="I425" s="138">
        <v>296.83</v>
      </c>
      <c r="J425" s="138">
        <f t="shared" si="140"/>
        <v>118732</v>
      </c>
      <c r="K425" s="139"/>
      <c r="L425" s="27"/>
      <c r="M425" s="140" t="s">
        <v>1</v>
      </c>
      <c r="N425" s="141" t="s">
        <v>34</v>
      </c>
      <c r="O425" s="142">
        <v>0.47399999999999998</v>
      </c>
      <c r="P425" s="142">
        <f t="shared" si="141"/>
        <v>189.6</v>
      </c>
      <c r="Q425" s="142">
        <v>7.3220000000000004E-3</v>
      </c>
      <c r="R425" s="142">
        <f t="shared" si="142"/>
        <v>2.9288000000000003</v>
      </c>
      <c r="S425" s="142">
        <v>0</v>
      </c>
      <c r="T425" s="143">
        <f t="shared" si="14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44" t="s">
        <v>128</v>
      </c>
      <c r="AT425" s="144" t="s">
        <v>124</v>
      </c>
      <c r="AU425" s="144" t="s">
        <v>77</v>
      </c>
      <c r="AY425" s="14" t="s">
        <v>121</v>
      </c>
      <c r="BE425" s="145">
        <f t="shared" si="144"/>
        <v>118732</v>
      </c>
      <c r="BF425" s="145">
        <f t="shared" si="145"/>
        <v>0</v>
      </c>
      <c r="BG425" s="145">
        <f t="shared" si="146"/>
        <v>0</v>
      </c>
      <c r="BH425" s="145">
        <f t="shared" si="147"/>
        <v>0</v>
      </c>
      <c r="BI425" s="145">
        <f t="shared" si="148"/>
        <v>0</v>
      </c>
      <c r="BJ425" s="14" t="s">
        <v>77</v>
      </c>
      <c r="BK425" s="145">
        <f t="shared" si="149"/>
        <v>118732</v>
      </c>
      <c r="BL425" s="14" t="s">
        <v>128</v>
      </c>
      <c r="BM425" s="144" t="s">
        <v>627</v>
      </c>
    </row>
    <row r="426" spans="1:65" s="2" customFormat="1" ht="21.75" customHeight="1">
      <c r="A426" s="26"/>
      <c r="B426" s="132"/>
      <c r="C426" s="133" t="s">
        <v>69</v>
      </c>
      <c r="D426" s="133" t="s">
        <v>124</v>
      </c>
      <c r="E426" s="134" t="s">
        <v>265</v>
      </c>
      <c r="F426" s="135" t="s">
        <v>266</v>
      </c>
      <c r="G426" s="136" t="s">
        <v>176</v>
      </c>
      <c r="H426" s="137">
        <v>2484.3220000000001</v>
      </c>
      <c r="I426" s="138">
        <v>104.74</v>
      </c>
      <c r="J426" s="138">
        <f t="shared" si="140"/>
        <v>260207.89</v>
      </c>
      <c r="K426" s="139"/>
      <c r="L426" s="27"/>
      <c r="M426" s="140" t="s">
        <v>1</v>
      </c>
      <c r="N426" s="141" t="s">
        <v>34</v>
      </c>
      <c r="O426" s="142">
        <v>0.28999999999999998</v>
      </c>
      <c r="P426" s="142">
        <f t="shared" si="141"/>
        <v>720.45338000000004</v>
      </c>
      <c r="Q426" s="142">
        <v>0</v>
      </c>
      <c r="R426" s="142">
        <f t="shared" si="142"/>
        <v>0</v>
      </c>
      <c r="S426" s="142">
        <v>0</v>
      </c>
      <c r="T426" s="143">
        <f t="shared" si="14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44" t="s">
        <v>128</v>
      </c>
      <c r="AT426" s="144" t="s">
        <v>124</v>
      </c>
      <c r="AU426" s="144" t="s">
        <v>77</v>
      </c>
      <c r="AY426" s="14" t="s">
        <v>121</v>
      </c>
      <c r="BE426" s="145">
        <f t="shared" si="144"/>
        <v>260207.89</v>
      </c>
      <c r="BF426" s="145">
        <f t="shared" si="145"/>
        <v>0</v>
      </c>
      <c r="BG426" s="145">
        <f t="shared" si="146"/>
        <v>0</v>
      </c>
      <c r="BH426" s="145">
        <f t="shared" si="147"/>
        <v>0</v>
      </c>
      <c r="BI426" s="145">
        <f t="shared" si="148"/>
        <v>0</v>
      </c>
      <c r="BJ426" s="14" t="s">
        <v>77</v>
      </c>
      <c r="BK426" s="145">
        <f t="shared" si="149"/>
        <v>260207.89</v>
      </c>
      <c r="BL426" s="14" t="s">
        <v>128</v>
      </c>
      <c r="BM426" s="144" t="s">
        <v>628</v>
      </c>
    </row>
    <row r="427" spans="1:65" s="2" customFormat="1" ht="21.75" customHeight="1">
      <c r="A427" s="26"/>
      <c r="B427" s="132"/>
      <c r="C427" s="133" t="s">
        <v>69</v>
      </c>
      <c r="D427" s="133" t="s">
        <v>124</v>
      </c>
      <c r="E427" s="134" t="s">
        <v>271</v>
      </c>
      <c r="F427" s="135" t="s">
        <v>272</v>
      </c>
      <c r="G427" s="136" t="s">
        <v>145</v>
      </c>
      <c r="H427" s="137">
        <v>876.61599999999999</v>
      </c>
      <c r="I427" s="138">
        <v>12.08</v>
      </c>
      <c r="J427" s="138">
        <f t="shared" si="140"/>
        <v>10589.52</v>
      </c>
      <c r="K427" s="139"/>
      <c r="L427" s="27"/>
      <c r="M427" s="140" t="s">
        <v>1</v>
      </c>
      <c r="N427" s="141" t="s">
        <v>34</v>
      </c>
      <c r="O427" s="142">
        <v>0.03</v>
      </c>
      <c r="P427" s="142">
        <f t="shared" si="141"/>
        <v>26.298479999999998</v>
      </c>
      <c r="Q427" s="142">
        <v>0</v>
      </c>
      <c r="R427" s="142">
        <f t="shared" si="142"/>
        <v>0</v>
      </c>
      <c r="S427" s="142">
        <v>0</v>
      </c>
      <c r="T427" s="143">
        <f t="shared" si="14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44" t="s">
        <v>128</v>
      </c>
      <c r="AT427" s="144" t="s">
        <v>124</v>
      </c>
      <c r="AU427" s="144" t="s">
        <v>77</v>
      </c>
      <c r="AY427" s="14" t="s">
        <v>121</v>
      </c>
      <c r="BE427" s="145">
        <f t="shared" si="144"/>
        <v>10589.52</v>
      </c>
      <c r="BF427" s="145">
        <f t="shared" si="145"/>
        <v>0</v>
      </c>
      <c r="BG427" s="145">
        <f t="shared" si="146"/>
        <v>0</v>
      </c>
      <c r="BH427" s="145">
        <f t="shared" si="147"/>
        <v>0</v>
      </c>
      <c r="BI427" s="145">
        <f t="shared" si="148"/>
        <v>0</v>
      </c>
      <c r="BJ427" s="14" t="s">
        <v>77</v>
      </c>
      <c r="BK427" s="145">
        <f t="shared" si="149"/>
        <v>10589.52</v>
      </c>
      <c r="BL427" s="14" t="s">
        <v>128</v>
      </c>
      <c r="BM427" s="144" t="s">
        <v>629</v>
      </c>
    </row>
    <row r="428" spans="1:65" s="2" customFormat="1" ht="21.75" customHeight="1">
      <c r="A428" s="26"/>
      <c r="B428" s="132"/>
      <c r="C428" s="133" t="s">
        <v>69</v>
      </c>
      <c r="D428" s="133" t="s">
        <v>124</v>
      </c>
      <c r="E428" s="134" t="s">
        <v>274</v>
      </c>
      <c r="F428" s="135" t="s">
        <v>275</v>
      </c>
      <c r="G428" s="136" t="s">
        <v>127</v>
      </c>
      <c r="H428" s="137">
        <v>65.238</v>
      </c>
      <c r="I428" s="138">
        <v>1162.46</v>
      </c>
      <c r="J428" s="138">
        <f t="shared" si="140"/>
        <v>75836.570000000007</v>
      </c>
      <c r="K428" s="139"/>
      <c r="L428" s="27"/>
      <c r="M428" s="140" t="s">
        <v>1</v>
      </c>
      <c r="N428" s="141" t="s">
        <v>34</v>
      </c>
      <c r="O428" s="142">
        <v>0</v>
      </c>
      <c r="P428" s="142">
        <f t="shared" si="141"/>
        <v>0</v>
      </c>
      <c r="Q428" s="142">
        <v>1.4952805E-2</v>
      </c>
      <c r="R428" s="142">
        <f t="shared" si="142"/>
        <v>0.97549109259</v>
      </c>
      <c r="S428" s="142">
        <v>0</v>
      </c>
      <c r="T428" s="143">
        <f t="shared" si="14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44" t="s">
        <v>128</v>
      </c>
      <c r="AT428" s="144" t="s">
        <v>124</v>
      </c>
      <c r="AU428" s="144" t="s">
        <v>77</v>
      </c>
      <c r="AY428" s="14" t="s">
        <v>121</v>
      </c>
      <c r="BE428" s="145">
        <f t="shared" si="144"/>
        <v>75836.570000000007</v>
      </c>
      <c r="BF428" s="145">
        <f t="shared" si="145"/>
        <v>0</v>
      </c>
      <c r="BG428" s="145">
        <f t="shared" si="146"/>
        <v>0</v>
      </c>
      <c r="BH428" s="145">
        <f t="shared" si="147"/>
        <v>0</v>
      </c>
      <c r="BI428" s="145">
        <f t="shared" si="148"/>
        <v>0</v>
      </c>
      <c r="BJ428" s="14" t="s">
        <v>77</v>
      </c>
      <c r="BK428" s="145">
        <f t="shared" si="149"/>
        <v>75836.570000000007</v>
      </c>
      <c r="BL428" s="14" t="s">
        <v>128</v>
      </c>
      <c r="BM428" s="144" t="s">
        <v>630</v>
      </c>
    </row>
    <row r="429" spans="1:65" s="2" customFormat="1" ht="21.75" customHeight="1">
      <c r="A429" s="26"/>
      <c r="B429" s="132"/>
      <c r="C429" s="133" t="s">
        <v>69</v>
      </c>
      <c r="D429" s="133" t="s">
        <v>124</v>
      </c>
      <c r="E429" s="134" t="s">
        <v>280</v>
      </c>
      <c r="F429" s="135" t="s">
        <v>281</v>
      </c>
      <c r="G429" s="136" t="s">
        <v>176</v>
      </c>
      <c r="H429" s="137">
        <v>550.85</v>
      </c>
      <c r="I429" s="138">
        <v>289.93</v>
      </c>
      <c r="J429" s="138">
        <f t="shared" si="140"/>
        <v>159707.94</v>
      </c>
      <c r="K429" s="139"/>
      <c r="L429" s="27"/>
      <c r="M429" s="140" t="s">
        <v>1</v>
      </c>
      <c r="N429" s="141" t="s">
        <v>34</v>
      </c>
      <c r="O429" s="142">
        <v>0.28199999999999997</v>
      </c>
      <c r="P429" s="142">
        <f t="shared" si="141"/>
        <v>155.33969999999999</v>
      </c>
      <c r="Q429" s="142">
        <v>1.0892499999999999E-2</v>
      </c>
      <c r="R429" s="142">
        <f t="shared" si="142"/>
        <v>6.0001336250000001</v>
      </c>
      <c r="S429" s="142">
        <v>0</v>
      </c>
      <c r="T429" s="143">
        <f t="shared" si="14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44" t="s">
        <v>128</v>
      </c>
      <c r="AT429" s="144" t="s">
        <v>124</v>
      </c>
      <c r="AU429" s="144" t="s">
        <v>77</v>
      </c>
      <c r="AY429" s="14" t="s">
        <v>121</v>
      </c>
      <c r="BE429" s="145">
        <f t="shared" si="144"/>
        <v>159707.94</v>
      </c>
      <c r="BF429" s="145">
        <f t="shared" si="145"/>
        <v>0</v>
      </c>
      <c r="BG429" s="145">
        <f t="shared" si="146"/>
        <v>0</v>
      </c>
      <c r="BH429" s="145">
        <f t="shared" si="147"/>
        <v>0</v>
      </c>
      <c r="BI429" s="145">
        <f t="shared" si="148"/>
        <v>0</v>
      </c>
      <c r="BJ429" s="14" t="s">
        <v>77</v>
      </c>
      <c r="BK429" s="145">
        <f t="shared" si="149"/>
        <v>159707.94</v>
      </c>
      <c r="BL429" s="14" t="s">
        <v>128</v>
      </c>
      <c r="BM429" s="144" t="s">
        <v>631</v>
      </c>
    </row>
    <row r="430" spans="1:65" s="2" customFormat="1" ht="16.5" customHeight="1">
      <c r="A430" s="26"/>
      <c r="B430" s="132"/>
      <c r="C430" s="133" t="s">
        <v>69</v>
      </c>
      <c r="D430" s="133" t="s">
        <v>124</v>
      </c>
      <c r="E430" s="134" t="s">
        <v>283</v>
      </c>
      <c r="F430" s="135" t="s">
        <v>284</v>
      </c>
      <c r="G430" s="136" t="s">
        <v>176</v>
      </c>
      <c r="H430" s="137">
        <v>24</v>
      </c>
      <c r="I430" s="138">
        <v>91.01</v>
      </c>
      <c r="J430" s="138">
        <f t="shared" si="140"/>
        <v>2184.2399999999998</v>
      </c>
      <c r="K430" s="139"/>
      <c r="L430" s="27"/>
      <c r="M430" s="140" t="s">
        <v>1</v>
      </c>
      <c r="N430" s="141" t="s">
        <v>34</v>
      </c>
      <c r="O430" s="142">
        <v>0.252</v>
      </c>
      <c r="P430" s="142">
        <f t="shared" si="141"/>
        <v>6.048</v>
      </c>
      <c r="Q430" s="142">
        <v>0</v>
      </c>
      <c r="R430" s="142">
        <f t="shared" si="142"/>
        <v>0</v>
      </c>
      <c r="S430" s="142">
        <v>0</v>
      </c>
      <c r="T430" s="143">
        <f t="shared" si="14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44" t="s">
        <v>128</v>
      </c>
      <c r="AT430" s="144" t="s">
        <v>124</v>
      </c>
      <c r="AU430" s="144" t="s">
        <v>77</v>
      </c>
      <c r="AY430" s="14" t="s">
        <v>121</v>
      </c>
      <c r="BE430" s="145">
        <f t="shared" si="144"/>
        <v>2184.2399999999998</v>
      </c>
      <c r="BF430" s="145">
        <f t="shared" si="145"/>
        <v>0</v>
      </c>
      <c r="BG430" s="145">
        <f t="shared" si="146"/>
        <v>0</v>
      </c>
      <c r="BH430" s="145">
        <f t="shared" si="147"/>
        <v>0</v>
      </c>
      <c r="BI430" s="145">
        <f t="shared" si="148"/>
        <v>0</v>
      </c>
      <c r="BJ430" s="14" t="s">
        <v>77</v>
      </c>
      <c r="BK430" s="145">
        <f t="shared" si="149"/>
        <v>2184.2399999999998</v>
      </c>
      <c r="BL430" s="14" t="s">
        <v>128</v>
      </c>
      <c r="BM430" s="144" t="s">
        <v>632</v>
      </c>
    </row>
    <row r="431" spans="1:65" s="12" customFormat="1" ht="25.9" customHeight="1">
      <c r="B431" s="122"/>
      <c r="D431" s="123" t="s">
        <v>68</v>
      </c>
      <c r="E431" s="124" t="s">
        <v>289</v>
      </c>
      <c r="F431" s="124" t="s">
        <v>290</v>
      </c>
      <c r="J431" s="125">
        <f>BK431</f>
        <v>496901.04000000004</v>
      </c>
      <c r="L431" s="122"/>
      <c r="M431" s="126"/>
      <c r="N431" s="127"/>
      <c r="O431" s="127"/>
      <c r="P431" s="128">
        <f>SUM(P432:P436)</f>
        <v>740.34655999999995</v>
      </c>
      <c r="Q431" s="127"/>
      <c r="R431" s="128">
        <f>SUM(R432:R436)</f>
        <v>9.3169777469999993</v>
      </c>
      <c r="S431" s="127"/>
      <c r="T431" s="129">
        <f>SUM(T432:T436)</f>
        <v>0</v>
      </c>
      <c r="AR431" s="123" t="s">
        <v>77</v>
      </c>
      <c r="AT431" s="130" t="s">
        <v>68</v>
      </c>
      <c r="AU431" s="130" t="s">
        <v>69</v>
      </c>
      <c r="AY431" s="123" t="s">
        <v>121</v>
      </c>
      <c r="BK431" s="131">
        <f>SUM(BK432:BK436)</f>
        <v>496901.04000000004</v>
      </c>
    </row>
    <row r="432" spans="1:65" s="2" customFormat="1" ht="21.75" customHeight="1">
      <c r="A432" s="26"/>
      <c r="B432" s="132"/>
      <c r="C432" s="146" t="s">
        <v>69</v>
      </c>
      <c r="D432" s="146" t="s">
        <v>173</v>
      </c>
      <c r="E432" s="147" t="s">
        <v>291</v>
      </c>
      <c r="F432" s="148" t="s">
        <v>292</v>
      </c>
      <c r="G432" s="149" t="s">
        <v>176</v>
      </c>
      <c r="H432" s="150">
        <v>821.42899999999997</v>
      </c>
      <c r="I432" s="151">
        <v>45.2</v>
      </c>
      <c r="J432" s="151">
        <f>ROUND(I432*H432,2)</f>
        <v>37128.589999999997</v>
      </c>
      <c r="K432" s="152"/>
      <c r="L432" s="153"/>
      <c r="M432" s="154" t="s">
        <v>1</v>
      </c>
      <c r="N432" s="155" t="s">
        <v>34</v>
      </c>
      <c r="O432" s="142">
        <v>0</v>
      </c>
      <c r="P432" s="142">
        <f>O432*H432</f>
        <v>0</v>
      </c>
      <c r="Q432" s="142">
        <v>0</v>
      </c>
      <c r="R432" s="142">
        <f>Q432*H432</f>
        <v>0</v>
      </c>
      <c r="S432" s="142">
        <v>0</v>
      </c>
      <c r="T432" s="143">
        <f>S432*H432</f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44" t="s">
        <v>142</v>
      </c>
      <c r="AT432" s="144" t="s">
        <v>173</v>
      </c>
      <c r="AU432" s="144" t="s">
        <v>77</v>
      </c>
      <c r="AY432" s="14" t="s">
        <v>121</v>
      </c>
      <c r="BE432" s="145">
        <f>IF(N432="základní",J432,0)</f>
        <v>37128.589999999997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14" t="s">
        <v>77</v>
      </c>
      <c r="BK432" s="145">
        <f>ROUND(I432*H432,2)</f>
        <v>37128.589999999997</v>
      </c>
      <c r="BL432" s="14" t="s">
        <v>128</v>
      </c>
      <c r="BM432" s="144" t="s">
        <v>633</v>
      </c>
    </row>
    <row r="433" spans="1:65" s="2" customFormat="1" ht="21.75" customHeight="1">
      <c r="A433" s="26"/>
      <c r="B433" s="132"/>
      <c r="C433" s="133" t="s">
        <v>69</v>
      </c>
      <c r="D433" s="133" t="s">
        <v>124</v>
      </c>
      <c r="E433" s="134" t="s">
        <v>294</v>
      </c>
      <c r="F433" s="135" t="s">
        <v>295</v>
      </c>
      <c r="G433" s="136" t="s">
        <v>176</v>
      </c>
      <c r="H433" s="137">
        <v>550.85</v>
      </c>
      <c r="I433" s="138">
        <v>691.12</v>
      </c>
      <c r="J433" s="138">
        <f>ROUND(I433*H433,2)</f>
        <v>380703.45</v>
      </c>
      <c r="K433" s="139"/>
      <c r="L433" s="27"/>
      <c r="M433" s="140" t="s">
        <v>1</v>
      </c>
      <c r="N433" s="141" t="s">
        <v>34</v>
      </c>
      <c r="O433" s="142">
        <v>1.018</v>
      </c>
      <c r="P433" s="142">
        <f>O433*H433</f>
        <v>560.76530000000002</v>
      </c>
      <c r="Q433" s="142">
        <v>1.691382E-2</v>
      </c>
      <c r="R433" s="142">
        <f>Q433*H433</f>
        <v>9.3169777469999993</v>
      </c>
      <c r="S433" s="142">
        <v>0</v>
      </c>
      <c r="T433" s="143">
        <f>S433*H433</f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44" t="s">
        <v>128</v>
      </c>
      <c r="AT433" s="144" t="s">
        <v>124</v>
      </c>
      <c r="AU433" s="144" t="s">
        <v>77</v>
      </c>
      <c r="AY433" s="14" t="s">
        <v>121</v>
      </c>
      <c r="BE433" s="145">
        <f>IF(N433="základní",J433,0)</f>
        <v>380703.45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4" t="s">
        <v>77</v>
      </c>
      <c r="BK433" s="145">
        <f>ROUND(I433*H433,2)</f>
        <v>380703.45</v>
      </c>
      <c r="BL433" s="14" t="s">
        <v>128</v>
      </c>
      <c r="BM433" s="144" t="s">
        <v>634</v>
      </c>
    </row>
    <row r="434" spans="1:65" s="2" customFormat="1" ht="16.5" customHeight="1">
      <c r="A434" s="26"/>
      <c r="B434" s="132"/>
      <c r="C434" s="133" t="s">
        <v>69</v>
      </c>
      <c r="D434" s="133" t="s">
        <v>124</v>
      </c>
      <c r="E434" s="134" t="s">
        <v>300</v>
      </c>
      <c r="F434" s="135" t="s">
        <v>301</v>
      </c>
      <c r="G434" s="136" t="s">
        <v>176</v>
      </c>
      <c r="H434" s="137">
        <v>746.75400000000002</v>
      </c>
      <c r="I434" s="138">
        <v>41.57</v>
      </c>
      <c r="J434" s="138">
        <f>ROUND(I434*H434,2)</f>
        <v>31042.560000000001</v>
      </c>
      <c r="K434" s="139"/>
      <c r="L434" s="27"/>
      <c r="M434" s="140" t="s">
        <v>1</v>
      </c>
      <c r="N434" s="141" t="s">
        <v>34</v>
      </c>
      <c r="O434" s="142">
        <v>0.09</v>
      </c>
      <c r="P434" s="142">
        <f>O434*H434</f>
        <v>67.207859999999997</v>
      </c>
      <c r="Q434" s="142">
        <v>0</v>
      </c>
      <c r="R434" s="142">
        <f>Q434*H434</f>
        <v>0</v>
      </c>
      <c r="S434" s="142">
        <v>0</v>
      </c>
      <c r="T434" s="143">
        <f>S434*H434</f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44" t="s">
        <v>128</v>
      </c>
      <c r="AT434" s="144" t="s">
        <v>124</v>
      </c>
      <c r="AU434" s="144" t="s">
        <v>77</v>
      </c>
      <c r="AY434" s="14" t="s">
        <v>121</v>
      </c>
      <c r="BE434" s="145">
        <f>IF(N434="základní",J434,0)</f>
        <v>31042.560000000001</v>
      </c>
      <c r="BF434" s="145">
        <f>IF(N434="snížená",J434,0)</f>
        <v>0</v>
      </c>
      <c r="BG434" s="145">
        <f>IF(N434="zákl. přenesená",J434,0)</f>
        <v>0</v>
      </c>
      <c r="BH434" s="145">
        <f>IF(N434="sníž. přenesená",J434,0)</f>
        <v>0</v>
      </c>
      <c r="BI434" s="145">
        <f>IF(N434="nulová",J434,0)</f>
        <v>0</v>
      </c>
      <c r="BJ434" s="14" t="s">
        <v>77</v>
      </c>
      <c r="BK434" s="145">
        <f>ROUND(I434*H434,2)</f>
        <v>31042.560000000001</v>
      </c>
      <c r="BL434" s="14" t="s">
        <v>128</v>
      </c>
      <c r="BM434" s="144" t="s">
        <v>635</v>
      </c>
    </row>
    <row r="435" spans="1:65" s="2" customFormat="1" ht="21.75" customHeight="1">
      <c r="A435" s="26"/>
      <c r="B435" s="132"/>
      <c r="C435" s="133" t="s">
        <v>69</v>
      </c>
      <c r="D435" s="133" t="s">
        <v>124</v>
      </c>
      <c r="E435" s="134" t="s">
        <v>303</v>
      </c>
      <c r="F435" s="135" t="s">
        <v>304</v>
      </c>
      <c r="G435" s="136" t="s">
        <v>176</v>
      </c>
      <c r="H435" s="137">
        <v>550.85</v>
      </c>
      <c r="I435" s="138">
        <v>73.680000000000007</v>
      </c>
      <c r="J435" s="138">
        <f>ROUND(I435*H435,2)</f>
        <v>40586.629999999997</v>
      </c>
      <c r="K435" s="139"/>
      <c r="L435" s="27"/>
      <c r="M435" s="140" t="s">
        <v>1</v>
      </c>
      <c r="N435" s="141" t="s">
        <v>34</v>
      </c>
      <c r="O435" s="142">
        <v>0.20399999999999999</v>
      </c>
      <c r="P435" s="142">
        <f>O435*H435</f>
        <v>112.3734</v>
      </c>
      <c r="Q435" s="142">
        <v>0</v>
      </c>
      <c r="R435" s="142">
        <f>Q435*H435</f>
        <v>0</v>
      </c>
      <c r="S435" s="142">
        <v>0</v>
      </c>
      <c r="T435" s="143">
        <f>S435*H435</f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44" t="s">
        <v>128</v>
      </c>
      <c r="AT435" s="144" t="s">
        <v>124</v>
      </c>
      <c r="AU435" s="144" t="s">
        <v>77</v>
      </c>
      <c r="AY435" s="14" t="s">
        <v>121</v>
      </c>
      <c r="BE435" s="145">
        <f>IF(N435="základní",J435,0)</f>
        <v>40586.629999999997</v>
      </c>
      <c r="BF435" s="145">
        <f>IF(N435="snížená",J435,0)</f>
        <v>0</v>
      </c>
      <c r="BG435" s="145">
        <f>IF(N435="zákl. přenesená",J435,0)</f>
        <v>0</v>
      </c>
      <c r="BH435" s="145">
        <f>IF(N435="sníž. přenesená",J435,0)</f>
        <v>0</v>
      </c>
      <c r="BI435" s="145">
        <f>IF(N435="nulová",J435,0)</f>
        <v>0</v>
      </c>
      <c r="BJ435" s="14" t="s">
        <v>77</v>
      </c>
      <c r="BK435" s="145">
        <f>ROUND(I435*H435,2)</f>
        <v>40586.629999999997</v>
      </c>
      <c r="BL435" s="14" t="s">
        <v>128</v>
      </c>
      <c r="BM435" s="144" t="s">
        <v>636</v>
      </c>
    </row>
    <row r="436" spans="1:65" s="2" customFormat="1" ht="21.75" customHeight="1">
      <c r="A436" s="26"/>
      <c r="B436" s="132"/>
      <c r="C436" s="133" t="s">
        <v>69</v>
      </c>
      <c r="D436" s="133" t="s">
        <v>124</v>
      </c>
      <c r="E436" s="134" t="s">
        <v>306</v>
      </c>
      <c r="F436" s="135" t="s">
        <v>307</v>
      </c>
      <c r="G436" s="136" t="s">
        <v>226</v>
      </c>
      <c r="H436" s="137">
        <v>1.52</v>
      </c>
      <c r="I436" s="138">
        <v>4894.6099999999997</v>
      </c>
      <c r="J436" s="138">
        <f>ROUND(I436*H436,2)</f>
        <v>7439.81</v>
      </c>
      <c r="K436" s="139"/>
      <c r="L436" s="27"/>
      <c r="M436" s="140" t="s">
        <v>1</v>
      </c>
      <c r="N436" s="141" t="s">
        <v>34</v>
      </c>
      <c r="O436" s="142">
        <v>0</v>
      </c>
      <c r="P436" s="142">
        <f>O436*H436</f>
        <v>0</v>
      </c>
      <c r="Q436" s="142">
        <v>0</v>
      </c>
      <c r="R436" s="142">
        <f>Q436*H436</f>
        <v>0</v>
      </c>
      <c r="S436" s="142">
        <v>0</v>
      </c>
      <c r="T436" s="143">
        <f>S436*H436</f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44" t="s">
        <v>128</v>
      </c>
      <c r="AT436" s="144" t="s">
        <v>124</v>
      </c>
      <c r="AU436" s="144" t="s">
        <v>77</v>
      </c>
      <c r="AY436" s="14" t="s">
        <v>121</v>
      </c>
      <c r="BE436" s="145">
        <f>IF(N436="základní",J436,0)</f>
        <v>7439.81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4" t="s">
        <v>77</v>
      </c>
      <c r="BK436" s="145">
        <f>ROUND(I436*H436,2)</f>
        <v>7439.81</v>
      </c>
      <c r="BL436" s="14" t="s">
        <v>128</v>
      </c>
      <c r="BM436" s="144" t="s">
        <v>637</v>
      </c>
    </row>
    <row r="437" spans="1:65" s="12" customFormat="1" ht="25.9" customHeight="1">
      <c r="B437" s="122"/>
      <c r="D437" s="123" t="s">
        <v>68</v>
      </c>
      <c r="E437" s="124" t="s">
        <v>309</v>
      </c>
      <c r="F437" s="124" t="s">
        <v>310</v>
      </c>
      <c r="J437" s="125">
        <f>BK437</f>
        <v>681139.27</v>
      </c>
      <c r="L437" s="122"/>
      <c r="M437" s="126"/>
      <c r="N437" s="127"/>
      <c r="O437" s="127"/>
      <c r="P437" s="128">
        <f>SUM(P438:P463)</f>
        <v>36.803100000000001</v>
      </c>
      <c r="Q437" s="127"/>
      <c r="R437" s="128">
        <f>SUM(R438:R463)</f>
        <v>8.7001515000000001E-2</v>
      </c>
      <c r="S437" s="127"/>
      <c r="T437" s="129">
        <f>SUM(T438:T463)</f>
        <v>0</v>
      </c>
      <c r="AR437" s="123" t="s">
        <v>77</v>
      </c>
      <c r="AT437" s="130" t="s">
        <v>68</v>
      </c>
      <c r="AU437" s="130" t="s">
        <v>69</v>
      </c>
      <c r="AY437" s="123" t="s">
        <v>121</v>
      </c>
      <c r="BK437" s="131">
        <f>SUM(BK438:BK463)</f>
        <v>681139.27</v>
      </c>
    </row>
    <row r="438" spans="1:65" s="2" customFormat="1" ht="33" customHeight="1">
      <c r="A438" s="26"/>
      <c r="B438" s="132"/>
      <c r="C438" s="133" t="s">
        <v>69</v>
      </c>
      <c r="D438" s="133" t="s">
        <v>124</v>
      </c>
      <c r="E438" s="134" t="s">
        <v>638</v>
      </c>
      <c r="F438" s="135" t="s">
        <v>639</v>
      </c>
      <c r="G438" s="136" t="s">
        <v>145</v>
      </c>
      <c r="H438" s="137">
        <v>85.5</v>
      </c>
      <c r="I438" s="138">
        <v>1148.1099999999999</v>
      </c>
      <c r="J438" s="138">
        <f t="shared" ref="J438:J463" si="150">ROUND(I438*H438,2)</f>
        <v>98163.41</v>
      </c>
      <c r="K438" s="139"/>
      <c r="L438" s="27"/>
      <c r="M438" s="140" t="s">
        <v>1</v>
      </c>
      <c r="N438" s="141" t="s">
        <v>34</v>
      </c>
      <c r="O438" s="142">
        <v>0</v>
      </c>
      <c r="P438" s="142">
        <f t="shared" ref="P438:P463" si="151">O438*H438</f>
        <v>0</v>
      </c>
      <c r="Q438" s="142">
        <v>0</v>
      </c>
      <c r="R438" s="142">
        <f t="shared" ref="R438:R463" si="152">Q438*H438</f>
        <v>0</v>
      </c>
      <c r="S438" s="142">
        <v>0</v>
      </c>
      <c r="T438" s="143">
        <f t="shared" ref="T438:T463" si="153">S438*H438</f>
        <v>0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44" t="s">
        <v>128</v>
      </c>
      <c r="AT438" s="144" t="s">
        <v>124</v>
      </c>
      <c r="AU438" s="144" t="s">
        <v>77</v>
      </c>
      <c r="AY438" s="14" t="s">
        <v>121</v>
      </c>
      <c r="BE438" s="145">
        <f t="shared" ref="BE438:BE463" si="154">IF(N438="základní",J438,0)</f>
        <v>98163.41</v>
      </c>
      <c r="BF438" s="145">
        <f t="shared" ref="BF438:BF463" si="155">IF(N438="snížená",J438,0)</f>
        <v>0</v>
      </c>
      <c r="BG438" s="145">
        <f t="shared" ref="BG438:BG463" si="156">IF(N438="zákl. přenesená",J438,0)</f>
        <v>0</v>
      </c>
      <c r="BH438" s="145">
        <f t="shared" ref="BH438:BH463" si="157">IF(N438="sníž. přenesená",J438,0)</f>
        <v>0</v>
      </c>
      <c r="BI438" s="145">
        <f t="shared" ref="BI438:BI463" si="158">IF(N438="nulová",J438,0)</f>
        <v>0</v>
      </c>
      <c r="BJ438" s="14" t="s">
        <v>77</v>
      </c>
      <c r="BK438" s="145">
        <f t="shared" ref="BK438:BK463" si="159">ROUND(I438*H438,2)</f>
        <v>98163.41</v>
      </c>
      <c r="BL438" s="14" t="s">
        <v>128</v>
      </c>
      <c r="BM438" s="144" t="s">
        <v>640</v>
      </c>
    </row>
    <row r="439" spans="1:65" s="2" customFormat="1" ht="33" customHeight="1">
      <c r="A439" s="26"/>
      <c r="B439" s="132"/>
      <c r="C439" s="133" t="s">
        <v>69</v>
      </c>
      <c r="D439" s="133" t="s">
        <v>124</v>
      </c>
      <c r="E439" s="134" t="s">
        <v>641</v>
      </c>
      <c r="F439" s="135" t="s">
        <v>642</v>
      </c>
      <c r="G439" s="136" t="s">
        <v>145</v>
      </c>
      <c r="H439" s="137">
        <v>34.799999999999997</v>
      </c>
      <c r="I439" s="138">
        <v>806.53</v>
      </c>
      <c r="J439" s="138">
        <f t="shared" si="150"/>
        <v>28067.24</v>
      </c>
      <c r="K439" s="139"/>
      <c r="L439" s="27"/>
      <c r="M439" s="140" t="s">
        <v>1</v>
      </c>
      <c r="N439" s="141" t="s">
        <v>34</v>
      </c>
      <c r="O439" s="142">
        <v>0</v>
      </c>
      <c r="P439" s="142">
        <f t="shared" si="151"/>
        <v>0</v>
      </c>
      <c r="Q439" s="142">
        <v>0</v>
      </c>
      <c r="R439" s="142">
        <f t="shared" si="152"/>
        <v>0</v>
      </c>
      <c r="S439" s="142">
        <v>0</v>
      </c>
      <c r="T439" s="143">
        <f t="shared" si="15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44" t="s">
        <v>128</v>
      </c>
      <c r="AT439" s="144" t="s">
        <v>124</v>
      </c>
      <c r="AU439" s="144" t="s">
        <v>77</v>
      </c>
      <c r="AY439" s="14" t="s">
        <v>121</v>
      </c>
      <c r="BE439" s="145">
        <f t="shared" si="154"/>
        <v>28067.24</v>
      </c>
      <c r="BF439" s="145">
        <f t="shared" si="155"/>
        <v>0</v>
      </c>
      <c r="BG439" s="145">
        <f t="shared" si="156"/>
        <v>0</v>
      </c>
      <c r="BH439" s="145">
        <f t="shared" si="157"/>
        <v>0</v>
      </c>
      <c r="BI439" s="145">
        <f t="shared" si="158"/>
        <v>0</v>
      </c>
      <c r="BJ439" s="14" t="s">
        <v>77</v>
      </c>
      <c r="BK439" s="145">
        <f t="shared" si="159"/>
        <v>28067.24</v>
      </c>
      <c r="BL439" s="14" t="s">
        <v>128</v>
      </c>
      <c r="BM439" s="144" t="s">
        <v>643</v>
      </c>
    </row>
    <row r="440" spans="1:65" s="2" customFormat="1" ht="21.75" customHeight="1">
      <c r="A440" s="26"/>
      <c r="B440" s="132"/>
      <c r="C440" s="133" t="s">
        <v>69</v>
      </c>
      <c r="D440" s="133" t="s">
        <v>124</v>
      </c>
      <c r="E440" s="134" t="s">
        <v>644</v>
      </c>
      <c r="F440" s="135" t="s">
        <v>645</v>
      </c>
      <c r="G440" s="136" t="s">
        <v>145</v>
      </c>
      <c r="H440" s="137">
        <v>44</v>
      </c>
      <c r="I440" s="138">
        <v>512.1</v>
      </c>
      <c r="J440" s="138">
        <f t="shared" si="150"/>
        <v>22532.400000000001</v>
      </c>
      <c r="K440" s="139"/>
      <c r="L440" s="27"/>
      <c r="M440" s="140" t="s">
        <v>1</v>
      </c>
      <c r="N440" s="141" t="s">
        <v>34</v>
      </c>
      <c r="O440" s="142">
        <v>0.26500000000000001</v>
      </c>
      <c r="P440" s="142">
        <f t="shared" si="151"/>
        <v>11.66</v>
      </c>
      <c r="Q440" s="142">
        <v>9.0835000000000004E-4</v>
      </c>
      <c r="R440" s="142">
        <f t="shared" si="152"/>
        <v>3.99674E-2</v>
      </c>
      <c r="S440" s="142">
        <v>0</v>
      </c>
      <c r="T440" s="143">
        <f t="shared" si="15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44" t="s">
        <v>128</v>
      </c>
      <c r="AT440" s="144" t="s">
        <v>124</v>
      </c>
      <c r="AU440" s="144" t="s">
        <v>77</v>
      </c>
      <c r="AY440" s="14" t="s">
        <v>121</v>
      </c>
      <c r="BE440" s="145">
        <f t="shared" si="154"/>
        <v>22532.400000000001</v>
      </c>
      <c r="BF440" s="145">
        <f t="shared" si="155"/>
        <v>0</v>
      </c>
      <c r="BG440" s="145">
        <f t="shared" si="156"/>
        <v>0</v>
      </c>
      <c r="BH440" s="145">
        <f t="shared" si="157"/>
        <v>0</v>
      </c>
      <c r="BI440" s="145">
        <f t="shared" si="158"/>
        <v>0</v>
      </c>
      <c r="BJ440" s="14" t="s">
        <v>77</v>
      </c>
      <c r="BK440" s="145">
        <f t="shared" si="159"/>
        <v>22532.400000000001</v>
      </c>
      <c r="BL440" s="14" t="s">
        <v>128</v>
      </c>
      <c r="BM440" s="144" t="s">
        <v>646</v>
      </c>
    </row>
    <row r="441" spans="1:65" s="2" customFormat="1" ht="33" customHeight="1">
      <c r="A441" s="26"/>
      <c r="B441" s="132"/>
      <c r="C441" s="133" t="s">
        <v>69</v>
      </c>
      <c r="D441" s="133" t="s">
        <v>124</v>
      </c>
      <c r="E441" s="134" t="s">
        <v>647</v>
      </c>
      <c r="F441" s="135" t="s">
        <v>648</v>
      </c>
      <c r="G441" s="136" t="s">
        <v>145</v>
      </c>
      <c r="H441" s="137">
        <v>26.5</v>
      </c>
      <c r="I441" s="138">
        <v>2441.44</v>
      </c>
      <c r="J441" s="138">
        <f t="shared" si="150"/>
        <v>64698.16</v>
      </c>
      <c r="K441" s="139"/>
      <c r="L441" s="27"/>
      <c r="M441" s="140" t="s">
        <v>1</v>
      </c>
      <c r="N441" s="141" t="s">
        <v>34</v>
      </c>
      <c r="O441" s="142">
        <v>0</v>
      </c>
      <c r="P441" s="142">
        <f t="shared" si="151"/>
        <v>0</v>
      </c>
      <c r="Q441" s="142">
        <v>0</v>
      </c>
      <c r="R441" s="142">
        <f t="shared" si="152"/>
        <v>0</v>
      </c>
      <c r="S441" s="142">
        <v>0</v>
      </c>
      <c r="T441" s="143">
        <f t="shared" si="15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44" t="s">
        <v>128</v>
      </c>
      <c r="AT441" s="144" t="s">
        <v>124</v>
      </c>
      <c r="AU441" s="144" t="s">
        <v>77</v>
      </c>
      <c r="AY441" s="14" t="s">
        <v>121</v>
      </c>
      <c r="BE441" s="145">
        <f t="shared" si="154"/>
        <v>64698.16</v>
      </c>
      <c r="BF441" s="145">
        <f t="shared" si="155"/>
        <v>0</v>
      </c>
      <c r="BG441" s="145">
        <f t="shared" si="156"/>
        <v>0</v>
      </c>
      <c r="BH441" s="145">
        <f t="shared" si="157"/>
        <v>0</v>
      </c>
      <c r="BI441" s="145">
        <f t="shared" si="158"/>
        <v>0</v>
      </c>
      <c r="BJ441" s="14" t="s">
        <v>77</v>
      </c>
      <c r="BK441" s="145">
        <f t="shared" si="159"/>
        <v>64698.16</v>
      </c>
      <c r="BL441" s="14" t="s">
        <v>128</v>
      </c>
      <c r="BM441" s="144" t="s">
        <v>649</v>
      </c>
    </row>
    <row r="442" spans="1:65" s="2" customFormat="1" ht="21.75" customHeight="1">
      <c r="A442" s="26"/>
      <c r="B442" s="132"/>
      <c r="C442" s="133" t="s">
        <v>69</v>
      </c>
      <c r="D442" s="133" t="s">
        <v>124</v>
      </c>
      <c r="E442" s="134" t="s">
        <v>650</v>
      </c>
      <c r="F442" s="135" t="s">
        <v>651</v>
      </c>
      <c r="G442" s="136" t="s">
        <v>145</v>
      </c>
      <c r="H442" s="137">
        <v>131.4</v>
      </c>
      <c r="I442" s="138">
        <v>315.14999999999998</v>
      </c>
      <c r="J442" s="138">
        <f t="shared" si="150"/>
        <v>41410.71</v>
      </c>
      <c r="K442" s="139"/>
      <c r="L442" s="27"/>
      <c r="M442" s="140" t="s">
        <v>1</v>
      </c>
      <c r="N442" s="141" t="s">
        <v>34</v>
      </c>
      <c r="O442" s="142">
        <v>0</v>
      </c>
      <c r="P442" s="142">
        <f t="shared" si="151"/>
        <v>0</v>
      </c>
      <c r="Q442" s="142">
        <v>0</v>
      </c>
      <c r="R442" s="142">
        <f t="shared" si="152"/>
        <v>0</v>
      </c>
      <c r="S442" s="142">
        <v>0</v>
      </c>
      <c r="T442" s="143">
        <f t="shared" si="15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44" t="s">
        <v>128</v>
      </c>
      <c r="AT442" s="144" t="s">
        <v>124</v>
      </c>
      <c r="AU442" s="144" t="s">
        <v>77</v>
      </c>
      <c r="AY442" s="14" t="s">
        <v>121</v>
      </c>
      <c r="BE442" s="145">
        <f t="shared" si="154"/>
        <v>41410.71</v>
      </c>
      <c r="BF442" s="145">
        <f t="shared" si="155"/>
        <v>0</v>
      </c>
      <c r="BG442" s="145">
        <f t="shared" si="156"/>
        <v>0</v>
      </c>
      <c r="BH442" s="145">
        <f t="shared" si="157"/>
        <v>0</v>
      </c>
      <c r="BI442" s="145">
        <f t="shared" si="158"/>
        <v>0</v>
      </c>
      <c r="BJ442" s="14" t="s">
        <v>77</v>
      </c>
      <c r="BK442" s="145">
        <f t="shared" si="159"/>
        <v>41410.71</v>
      </c>
      <c r="BL442" s="14" t="s">
        <v>128</v>
      </c>
      <c r="BM442" s="144" t="s">
        <v>652</v>
      </c>
    </row>
    <row r="443" spans="1:65" s="2" customFormat="1" ht="21.75" customHeight="1">
      <c r="A443" s="26"/>
      <c r="B443" s="132"/>
      <c r="C443" s="133" t="s">
        <v>69</v>
      </c>
      <c r="D443" s="133" t="s">
        <v>124</v>
      </c>
      <c r="E443" s="134" t="s">
        <v>653</v>
      </c>
      <c r="F443" s="135" t="s">
        <v>654</v>
      </c>
      <c r="G443" s="136" t="s">
        <v>145</v>
      </c>
      <c r="H443" s="137">
        <v>15.5</v>
      </c>
      <c r="I443" s="138">
        <v>334.32</v>
      </c>
      <c r="J443" s="138">
        <f t="shared" si="150"/>
        <v>5181.96</v>
      </c>
      <c r="K443" s="139"/>
      <c r="L443" s="27"/>
      <c r="M443" s="140" t="s">
        <v>1</v>
      </c>
      <c r="N443" s="141" t="s">
        <v>34</v>
      </c>
      <c r="O443" s="142">
        <v>0.30499999999999999</v>
      </c>
      <c r="P443" s="142">
        <f t="shared" si="151"/>
        <v>4.7275</v>
      </c>
      <c r="Q443" s="142">
        <v>7.4005000000000002E-4</v>
      </c>
      <c r="R443" s="142">
        <f t="shared" si="152"/>
        <v>1.1470775000000001E-2</v>
      </c>
      <c r="S443" s="142">
        <v>0</v>
      </c>
      <c r="T443" s="143">
        <f t="shared" si="15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44" t="s">
        <v>128</v>
      </c>
      <c r="AT443" s="144" t="s">
        <v>124</v>
      </c>
      <c r="AU443" s="144" t="s">
        <v>77</v>
      </c>
      <c r="AY443" s="14" t="s">
        <v>121</v>
      </c>
      <c r="BE443" s="145">
        <f t="shared" si="154"/>
        <v>5181.96</v>
      </c>
      <c r="BF443" s="145">
        <f t="shared" si="155"/>
        <v>0</v>
      </c>
      <c r="BG443" s="145">
        <f t="shared" si="156"/>
        <v>0</v>
      </c>
      <c r="BH443" s="145">
        <f t="shared" si="157"/>
        <v>0</v>
      </c>
      <c r="BI443" s="145">
        <f t="shared" si="158"/>
        <v>0</v>
      </c>
      <c r="BJ443" s="14" t="s">
        <v>77</v>
      </c>
      <c r="BK443" s="145">
        <f t="shared" si="159"/>
        <v>5181.96</v>
      </c>
      <c r="BL443" s="14" t="s">
        <v>128</v>
      </c>
      <c r="BM443" s="144" t="s">
        <v>655</v>
      </c>
    </row>
    <row r="444" spans="1:65" s="2" customFormat="1" ht="21.75" customHeight="1">
      <c r="A444" s="26"/>
      <c r="B444" s="132"/>
      <c r="C444" s="133" t="s">
        <v>69</v>
      </c>
      <c r="D444" s="133" t="s">
        <v>124</v>
      </c>
      <c r="E444" s="134" t="s">
        <v>656</v>
      </c>
      <c r="F444" s="135" t="s">
        <v>657</v>
      </c>
      <c r="G444" s="136" t="s">
        <v>145</v>
      </c>
      <c r="H444" s="137">
        <v>95.5</v>
      </c>
      <c r="I444" s="138">
        <v>870</v>
      </c>
      <c r="J444" s="138">
        <f t="shared" si="150"/>
        <v>83085</v>
      </c>
      <c r="K444" s="139"/>
      <c r="L444" s="27"/>
      <c r="M444" s="140" t="s">
        <v>1</v>
      </c>
      <c r="N444" s="141" t="s">
        <v>34</v>
      </c>
      <c r="O444" s="142">
        <v>0</v>
      </c>
      <c r="P444" s="142">
        <f t="shared" si="151"/>
        <v>0</v>
      </c>
      <c r="Q444" s="142">
        <v>0</v>
      </c>
      <c r="R444" s="142">
        <f t="shared" si="152"/>
        <v>0</v>
      </c>
      <c r="S444" s="142">
        <v>0</v>
      </c>
      <c r="T444" s="143">
        <f t="shared" si="15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44" t="s">
        <v>128</v>
      </c>
      <c r="AT444" s="144" t="s">
        <v>124</v>
      </c>
      <c r="AU444" s="144" t="s">
        <v>77</v>
      </c>
      <c r="AY444" s="14" t="s">
        <v>121</v>
      </c>
      <c r="BE444" s="145">
        <f t="shared" si="154"/>
        <v>83085</v>
      </c>
      <c r="BF444" s="145">
        <f t="shared" si="155"/>
        <v>0</v>
      </c>
      <c r="BG444" s="145">
        <f t="shared" si="156"/>
        <v>0</v>
      </c>
      <c r="BH444" s="145">
        <f t="shared" si="157"/>
        <v>0</v>
      </c>
      <c r="BI444" s="145">
        <f t="shared" si="158"/>
        <v>0</v>
      </c>
      <c r="BJ444" s="14" t="s">
        <v>77</v>
      </c>
      <c r="BK444" s="145">
        <f t="shared" si="159"/>
        <v>83085</v>
      </c>
      <c r="BL444" s="14" t="s">
        <v>128</v>
      </c>
      <c r="BM444" s="144" t="s">
        <v>658</v>
      </c>
    </row>
    <row r="445" spans="1:65" s="2" customFormat="1" ht="21.75" customHeight="1">
      <c r="A445" s="26"/>
      <c r="B445" s="132"/>
      <c r="C445" s="133" t="s">
        <v>69</v>
      </c>
      <c r="D445" s="133" t="s">
        <v>124</v>
      </c>
      <c r="E445" s="134" t="s">
        <v>659</v>
      </c>
      <c r="F445" s="135" t="s">
        <v>660</v>
      </c>
      <c r="G445" s="136" t="s">
        <v>145</v>
      </c>
      <c r="H445" s="137">
        <v>48</v>
      </c>
      <c r="I445" s="138">
        <v>1094</v>
      </c>
      <c r="J445" s="138">
        <f t="shared" si="150"/>
        <v>52512</v>
      </c>
      <c r="K445" s="139"/>
      <c r="L445" s="27"/>
      <c r="M445" s="140" t="s">
        <v>1</v>
      </c>
      <c r="N445" s="141" t="s">
        <v>34</v>
      </c>
      <c r="O445" s="142">
        <v>0</v>
      </c>
      <c r="P445" s="142">
        <f t="shared" si="151"/>
        <v>0</v>
      </c>
      <c r="Q445" s="142">
        <v>0</v>
      </c>
      <c r="R445" s="142">
        <f t="shared" si="152"/>
        <v>0</v>
      </c>
      <c r="S445" s="142">
        <v>0</v>
      </c>
      <c r="T445" s="143">
        <f t="shared" si="15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44" t="s">
        <v>128</v>
      </c>
      <c r="AT445" s="144" t="s">
        <v>124</v>
      </c>
      <c r="AU445" s="144" t="s">
        <v>77</v>
      </c>
      <c r="AY445" s="14" t="s">
        <v>121</v>
      </c>
      <c r="BE445" s="145">
        <f t="shared" si="154"/>
        <v>52512</v>
      </c>
      <c r="BF445" s="145">
        <f t="shared" si="155"/>
        <v>0</v>
      </c>
      <c r="BG445" s="145">
        <f t="shared" si="156"/>
        <v>0</v>
      </c>
      <c r="BH445" s="145">
        <f t="shared" si="157"/>
        <v>0</v>
      </c>
      <c r="BI445" s="145">
        <f t="shared" si="158"/>
        <v>0</v>
      </c>
      <c r="BJ445" s="14" t="s">
        <v>77</v>
      </c>
      <c r="BK445" s="145">
        <f t="shared" si="159"/>
        <v>52512</v>
      </c>
      <c r="BL445" s="14" t="s">
        <v>128</v>
      </c>
      <c r="BM445" s="144" t="s">
        <v>661</v>
      </c>
    </row>
    <row r="446" spans="1:65" s="2" customFormat="1" ht="33" customHeight="1">
      <c r="A446" s="26"/>
      <c r="B446" s="132"/>
      <c r="C446" s="133" t="s">
        <v>69</v>
      </c>
      <c r="D446" s="133" t="s">
        <v>124</v>
      </c>
      <c r="E446" s="134" t="s">
        <v>662</v>
      </c>
      <c r="F446" s="135" t="s">
        <v>663</v>
      </c>
      <c r="G446" s="136" t="s">
        <v>145</v>
      </c>
      <c r="H446" s="137">
        <v>42.7</v>
      </c>
      <c r="I446" s="138">
        <v>770.59</v>
      </c>
      <c r="J446" s="138">
        <f t="shared" si="150"/>
        <v>32904.19</v>
      </c>
      <c r="K446" s="139"/>
      <c r="L446" s="27"/>
      <c r="M446" s="140" t="s">
        <v>1</v>
      </c>
      <c r="N446" s="141" t="s">
        <v>34</v>
      </c>
      <c r="O446" s="142">
        <v>0</v>
      </c>
      <c r="P446" s="142">
        <f t="shared" si="151"/>
        <v>0</v>
      </c>
      <c r="Q446" s="142">
        <v>0</v>
      </c>
      <c r="R446" s="142">
        <f t="shared" si="152"/>
        <v>0</v>
      </c>
      <c r="S446" s="142">
        <v>0</v>
      </c>
      <c r="T446" s="143">
        <f t="shared" si="153"/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44" t="s">
        <v>128</v>
      </c>
      <c r="AT446" s="144" t="s">
        <v>124</v>
      </c>
      <c r="AU446" s="144" t="s">
        <v>77</v>
      </c>
      <c r="AY446" s="14" t="s">
        <v>121</v>
      </c>
      <c r="BE446" s="145">
        <f t="shared" si="154"/>
        <v>32904.19</v>
      </c>
      <c r="BF446" s="145">
        <f t="shared" si="155"/>
        <v>0</v>
      </c>
      <c r="BG446" s="145">
        <f t="shared" si="156"/>
        <v>0</v>
      </c>
      <c r="BH446" s="145">
        <f t="shared" si="157"/>
        <v>0</v>
      </c>
      <c r="BI446" s="145">
        <f t="shared" si="158"/>
        <v>0</v>
      </c>
      <c r="BJ446" s="14" t="s">
        <v>77</v>
      </c>
      <c r="BK446" s="145">
        <f t="shared" si="159"/>
        <v>32904.19</v>
      </c>
      <c r="BL446" s="14" t="s">
        <v>128</v>
      </c>
      <c r="BM446" s="144" t="s">
        <v>664</v>
      </c>
    </row>
    <row r="447" spans="1:65" s="2" customFormat="1" ht="21.75" customHeight="1">
      <c r="A447" s="26"/>
      <c r="B447" s="132"/>
      <c r="C447" s="133" t="s">
        <v>69</v>
      </c>
      <c r="D447" s="133" t="s">
        <v>124</v>
      </c>
      <c r="E447" s="134" t="s">
        <v>665</v>
      </c>
      <c r="F447" s="135" t="s">
        <v>666</v>
      </c>
      <c r="G447" s="136" t="s">
        <v>145</v>
      </c>
      <c r="H447" s="137">
        <v>14.7</v>
      </c>
      <c r="I447" s="138">
        <v>1250.18</v>
      </c>
      <c r="J447" s="138">
        <f t="shared" si="150"/>
        <v>18377.650000000001</v>
      </c>
      <c r="K447" s="139"/>
      <c r="L447" s="27"/>
      <c r="M447" s="140" t="s">
        <v>1</v>
      </c>
      <c r="N447" s="141" t="s">
        <v>34</v>
      </c>
      <c r="O447" s="142">
        <v>0</v>
      </c>
      <c r="P447" s="142">
        <f t="shared" si="151"/>
        <v>0</v>
      </c>
      <c r="Q447" s="142">
        <v>0</v>
      </c>
      <c r="R447" s="142">
        <f t="shared" si="152"/>
        <v>0</v>
      </c>
      <c r="S447" s="142">
        <v>0</v>
      </c>
      <c r="T447" s="143">
        <f t="shared" si="15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44" t="s">
        <v>128</v>
      </c>
      <c r="AT447" s="144" t="s">
        <v>124</v>
      </c>
      <c r="AU447" s="144" t="s">
        <v>77</v>
      </c>
      <c r="AY447" s="14" t="s">
        <v>121</v>
      </c>
      <c r="BE447" s="145">
        <f t="shared" si="154"/>
        <v>18377.650000000001</v>
      </c>
      <c r="BF447" s="145">
        <f t="shared" si="155"/>
        <v>0</v>
      </c>
      <c r="BG447" s="145">
        <f t="shared" si="156"/>
        <v>0</v>
      </c>
      <c r="BH447" s="145">
        <f t="shared" si="157"/>
        <v>0</v>
      </c>
      <c r="BI447" s="145">
        <f t="shared" si="158"/>
        <v>0</v>
      </c>
      <c r="BJ447" s="14" t="s">
        <v>77</v>
      </c>
      <c r="BK447" s="145">
        <f t="shared" si="159"/>
        <v>18377.650000000001</v>
      </c>
      <c r="BL447" s="14" t="s">
        <v>128</v>
      </c>
      <c r="BM447" s="144" t="s">
        <v>667</v>
      </c>
    </row>
    <row r="448" spans="1:65" s="2" customFormat="1" ht="21.75" customHeight="1">
      <c r="A448" s="26"/>
      <c r="B448" s="132"/>
      <c r="C448" s="133" t="s">
        <v>69</v>
      </c>
      <c r="D448" s="133" t="s">
        <v>124</v>
      </c>
      <c r="E448" s="134" t="s">
        <v>668</v>
      </c>
      <c r="F448" s="135" t="s">
        <v>669</v>
      </c>
      <c r="G448" s="136" t="s">
        <v>145</v>
      </c>
      <c r="H448" s="137">
        <v>72</v>
      </c>
      <c r="I448" s="138">
        <v>411</v>
      </c>
      <c r="J448" s="138">
        <f t="shared" si="150"/>
        <v>29592</v>
      </c>
      <c r="K448" s="139"/>
      <c r="L448" s="27"/>
      <c r="M448" s="140" t="s">
        <v>1</v>
      </c>
      <c r="N448" s="141" t="s">
        <v>34</v>
      </c>
      <c r="O448" s="142">
        <v>0</v>
      </c>
      <c r="P448" s="142">
        <f t="shared" si="151"/>
        <v>0</v>
      </c>
      <c r="Q448" s="142">
        <v>0</v>
      </c>
      <c r="R448" s="142">
        <f t="shared" si="152"/>
        <v>0</v>
      </c>
      <c r="S448" s="142">
        <v>0</v>
      </c>
      <c r="T448" s="143">
        <f t="shared" si="15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44" t="s">
        <v>128</v>
      </c>
      <c r="AT448" s="144" t="s">
        <v>124</v>
      </c>
      <c r="AU448" s="144" t="s">
        <v>77</v>
      </c>
      <c r="AY448" s="14" t="s">
        <v>121</v>
      </c>
      <c r="BE448" s="145">
        <f t="shared" si="154"/>
        <v>29592</v>
      </c>
      <c r="BF448" s="145">
        <f t="shared" si="155"/>
        <v>0</v>
      </c>
      <c r="BG448" s="145">
        <f t="shared" si="156"/>
        <v>0</v>
      </c>
      <c r="BH448" s="145">
        <f t="shared" si="157"/>
        <v>0</v>
      </c>
      <c r="BI448" s="145">
        <f t="shared" si="158"/>
        <v>0</v>
      </c>
      <c r="BJ448" s="14" t="s">
        <v>77</v>
      </c>
      <c r="BK448" s="145">
        <f t="shared" si="159"/>
        <v>29592</v>
      </c>
      <c r="BL448" s="14" t="s">
        <v>128</v>
      </c>
      <c r="BM448" s="144" t="s">
        <v>670</v>
      </c>
    </row>
    <row r="449" spans="1:65" s="2" customFormat="1" ht="21.75" customHeight="1">
      <c r="A449" s="26"/>
      <c r="B449" s="132"/>
      <c r="C449" s="133" t="s">
        <v>69</v>
      </c>
      <c r="D449" s="133" t="s">
        <v>124</v>
      </c>
      <c r="E449" s="134" t="s">
        <v>671</v>
      </c>
      <c r="F449" s="135" t="s">
        <v>672</v>
      </c>
      <c r="G449" s="136" t="s">
        <v>145</v>
      </c>
      <c r="H449" s="137">
        <v>28.8</v>
      </c>
      <c r="I449" s="138">
        <v>770.59</v>
      </c>
      <c r="J449" s="138">
        <f t="shared" si="150"/>
        <v>22192.99</v>
      </c>
      <c r="K449" s="139"/>
      <c r="L449" s="27"/>
      <c r="M449" s="140" t="s">
        <v>1</v>
      </c>
      <c r="N449" s="141" t="s">
        <v>34</v>
      </c>
      <c r="O449" s="142">
        <v>0</v>
      </c>
      <c r="P449" s="142">
        <f t="shared" si="151"/>
        <v>0</v>
      </c>
      <c r="Q449" s="142">
        <v>0</v>
      </c>
      <c r="R449" s="142">
        <f t="shared" si="152"/>
        <v>0</v>
      </c>
      <c r="S449" s="142">
        <v>0</v>
      </c>
      <c r="T449" s="143">
        <f t="shared" si="15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44" t="s">
        <v>128</v>
      </c>
      <c r="AT449" s="144" t="s">
        <v>124</v>
      </c>
      <c r="AU449" s="144" t="s">
        <v>77</v>
      </c>
      <c r="AY449" s="14" t="s">
        <v>121</v>
      </c>
      <c r="BE449" s="145">
        <f t="shared" si="154"/>
        <v>22192.99</v>
      </c>
      <c r="BF449" s="145">
        <f t="shared" si="155"/>
        <v>0</v>
      </c>
      <c r="BG449" s="145">
        <f t="shared" si="156"/>
        <v>0</v>
      </c>
      <c r="BH449" s="145">
        <f t="shared" si="157"/>
        <v>0</v>
      </c>
      <c r="BI449" s="145">
        <f t="shared" si="158"/>
        <v>0</v>
      </c>
      <c r="BJ449" s="14" t="s">
        <v>77</v>
      </c>
      <c r="BK449" s="145">
        <f t="shared" si="159"/>
        <v>22192.99</v>
      </c>
      <c r="BL449" s="14" t="s">
        <v>128</v>
      </c>
      <c r="BM449" s="144" t="s">
        <v>673</v>
      </c>
    </row>
    <row r="450" spans="1:65" s="2" customFormat="1" ht="21.75" customHeight="1">
      <c r="A450" s="26"/>
      <c r="B450" s="132"/>
      <c r="C450" s="133" t="s">
        <v>69</v>
      </c>
      <c r="D450" s="133" t="s">
        <v>124</v>
      </c>
      <c r="E450" s="134" t="s">
        <v>674</v>
      </c>
      <c r="F450" s="135" t="s">
        <v>675</v>
      </c>
      <c r="G450" s="136" t="s">
        <v>145</v>
      </c>
      <c r="H450" s="137">
        <v>28.8</v>
      </c>
      <c r="I450" s="138">
        <v>430.57</v>
      </c>
      <c r="J450" s="138">
        <f t="shared" si="150"/>
        <v>12400.42</v>
      </c>
      <c r="K450" s="139"/>
      <c r="L450" s="27"/>
      <c r="M450" s="140" t="s">
        <v>1</v>
      </c>
      <c r="N450" s="141" t="s">
        <v>34</v>
      </c>
      <c r="O450" s="142">
        <v>0</v>
      </c>
      <c r="P450" s="142">
        <f t="shared" si="151"/>
        <v>0</v>
      </c>
      <c r="Q450" s="142">
        <v>0</v>
      </c>
      <c r="R450" s="142">
        <f t="shared" si="152"/>
        <v>0</v>
      </c>
      <c r="S450" s="142">
        <v>0</v>
      </c>
      <c r="T450" s="143">
        <f t="shared" si="15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44" t="s">
        <v>128</v>
      </c>
      <c r="AT450" s="144" t="s">
        <v>124</v>
      </c>
      <c r="AU450" s="144" t="s">
        <v>77</v>
      </c>
      <c r="AY450" s="14" t="s">
        <v>121</v>
      </c>
      <c r="BE450" s="145">
        <f t="shared" si="154"/>
        <v>12400.42</v>
      </c>
      <c r="BF450" s="145">
        <f t="shared" si="155"/>
        <v>0</v>
      </c>
      <c r="BG450" s="145">
        <f t="shared" si="156"/>
        <v>0</v>
      </c>
      <c r="BH450" s="145">
        <f t="shared" si="157"/>
        <v>0</v>
      </c>
      <c r="BI450" s="145">
        <f t="shared" si="158"/>
        <v>0</v>
      </c>
      <c r="BJ450" s="14" t="s">
        <v>77</v>
      </c>
      <c r="BK450" s="145">
        <f t="shared" si="159"/>
        <v>12400.42</v>
      </c>
      <c r="BL450" s="14" t="s">
        <v>128</v>
      </c>
      <c r="BM450" s="144" t="s">
        <v>676</v>
      </c>
    </row>
    <row r="451" spans="1:65" s="2" customFormat="1" ht="21.75" customHeight="1">
      <c r="A451" s="26"/>
      <c r="B451" s="132"/>
      <c r="C451" s="133" t="s">
        <v>69</v>
      </c>
      <c r="D451" s="133" t="s">
        <v>124</v>
      </c>
      <c r="E451" s="134" t="s">
        <v>677</v>
      </c>
      <c r="F451" s="135" t="s">
        <v>678</v>
      </c>
      <c r="G451" s="136" t="s">
        <v>145</v>
      </c>
      <c r="H451" s="137">
        <v>24</v>
      </c>
      <c r="I451" s="138">
        <v>396</v>
      </c>
      <c r="J451" s="138">
        <f t="shared" si="150"/>
        <v>9504</v>
      </c>
      <c r="K451" s="139"/>
      <c r="L451" s="27"/>
      <c r="M451" s="140" t="s">
        <v>1</v>
      </c>
      <c r="N451" s="141" t="s">
        <v>34</v>
      </c>
      <c r="O451" s="142">
        <v>0</v>
      </c>
      <c r="P451" s="142">
        <f t="shared" si="151"/>
        <v>0</v>
      </c>
      <c r="Q451" s="142">
        <v>0</v>
      </c>
      <c r="R451" s="142">
        <f t="shared" si="152"/>
        <v>0</v>
      </c>
      <c r="S451" s="142">
        <v>0</v>
      </c>
      <c r="T451" s="143">
        <f t="shared" si="153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44" t="s">
        <v>128</v>
      </c>
      <c r="AT451" s="144" t="s">
        <v>124</v>
      </c>
      <c r="AU451" s="144" t="s">
        <v>77</v>
      </c>
      <c r="AY451" s="14" t="s">
        <v>121</v>
      </c>
      <c r="BE451" s="145">
        <f t="shared" si="154"/>
        <v>9504</v>
      </c>
      <c r="BF451" s="145">
        <f t="shared" si="155"/>
        <v>0</v>
      </c>
      <c r="BG451" s="145">
        <f t="shared" si="156"/>
        <v>0</v>
      </c>
      <c r="BH451" s="145">
        <f t="shared" si="157"/>
        <v>0</v>
      </c>
      <c r="BI451" s="145">
        <f t="shared" si="158"/>
        <v>0</v>
      </c>
      <c r="BJ451" s="14" t="s">
        <v>77</v>
      </c>
      <c r="BK451" s="145">
        <f t="shared" si="159"/>
        <v>9504</v>
      </c>
      <c r="BL451" s="14" t="s">
        <v>128</v>
      </c>
      <c r="BM451" s="144" t="s">
        <v>679</v>
      </c>
    </row>
    <row r="452" spans="1:65" s="2" customFormat="1" ht="21.75" customHeight="1">
      <c r="A452" s="26"/>
      <c r="B452" s="132"/>
      <c r="C452" s="133" t="s">
        <v>69</v>
      </c>
      <c r="D452" s="133" t="s">
        <v>124</v>
      </c>
      <c r="E452" s="134" t="s">
        <v>680</v>
      </c>
      <c r="F452" s="135" t="s">
        <v>681</v>
      </c>
      <c r="G452" s="136" t="s">
        <v>198</v>
      </c>
      <c r="H452" s="137">
        <v>11</v>
      </c>
      <c r="I452" s="138">
        <v>839.27</v>
      </c>
      <c r="J452" s="138">
        <f t="shared" si="150"/>
        <v>9231.9699999999993</v>
      </c>
      <c r="K452" s="139"/>
      <c r="L452" s="27"/>
      <c r="M452" s="140" t="s">
        <v>1</v>
      </c>
      <c r="N452" s="141" t="s">
        <v>34</v>
      </c>
      <c r="O452" s="142">
        <v>0</v>
      </c>
      <c r="P452" s="142">
        <f t="shared" si="151"/>
        <v>0</v>
      </c>
      <c r="Q452" s="142">
        <v>0</v>
      </c>
      <c r="R452" s="142">
        <f t="shared" si="152"/>
        <v>0</v>
      </c>
      <c r="S452" s="142">
        <v>0</v>
      </c>
      <c r="T452" s="143">
        <f t="shared" si="153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44" t="s">
        <v>128</v>
      </c>
      <c r="AT452" s="144" t="s">
        <v>124</v>
      </c>
      <c r="AU452" s="144" t="s">
        <v>77</v>
      </c>
      <c r="AY452" s="14" t="s">
        <v>121</v>
      </c>
      <c r="BE452" s="145">
        <f t="shared" si="154"/>
        <v>9231.9699999999993</v>
      </c>
      <c r="BF452" s="145">
        <f t="shared" si="155"/>
        <v>0</v>
      </c>
      <c r="BG452" s="145">
        <f t="shared" si="156"/>
        <v>0</v>
      </c>
      <c r="BH452" s="145">
        <f t="shared" si="157"/>
        <v>0</v>
      </c>
      <c r="BI452" s="145">
        <f t="shared" si="158"/>
        <v>0</v>
      </c>
      <c r="BJ452" s="14" t="s">
        <v>77</v>
      </c>
      <c r="BK452" s="145">
        <f t="shared" si="159"/>
        <v>9231.9699999999993</v>
      </c>
      <c r="BL452" s="14" t="s">
        <v>128</v>
      </c>
      <c r="BM452" s="144" t="s">
        <v>682</v>
      </c>
    </row>
    <row r="453" spans="1:65" s="2" customFormat="1" ht="21.75" customHeight="1">
      <c r="A453" s="26"/>
      <c r="B453" s="132"/>
      <c r="C453" s="133" t="s">
        <v>69</v>
      </c>
      <c r="D453" s="133" t="s">
        <v>124</v>
      </c>
      <c r="E453" s="134" t="s">
        <v>683</v>
      </c>
      <c r="F453" s="135" t="s">
        <v>684</v>
      </c>
      <c r="G453" s="136" t="s">
        <v>198</v>
      </c>
      <c r="H453" s="137">
        <v>0</v>
      </c>
      <c r="I453" s="138">
        <v>0</v>
      </c>
      <c r="J453" s="138">
        <f t="shared" si="150"/>
        <v>0</v>
      </c>
      <c r="K453" s="139"/>
      <c r="L453" s="27"/>
      <c r="M453" s="140" t="s">
        <v>1</v>
      </c>
      <c r="N453" s="141" t="s">
        <v>34</v>
      </c>
      <c r="O453" s="142">
        <v>0</v>
      </c>
      <c r="P453" s="142">
        <f t="shared" si="151"/>
        <v>0</v>
      </c>
      <c r="Q453" s="142">
        <v>0</v>
      </c>
      <c r="R453" s="142">
        <f t="shared" si="152"/>
        <v>0</v>
      </c>
      <c r="S453" s="142">
        <v>0</v>
      </c>
      <c r="T453" s="143">
        <f t="shared" si="153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44" t="s">
        <v>128</v>
      </c>
      <c r="AT453" s="144" t="s">
        <v>124</v>
      </c>
      <c r="AU453" s="144" t="s">
        <v>77</v>
      </c>
      <c r="AY453" s="14" t="s">
        <v>121</v>
      </c>
      <c r="BE453" s="145">
        <f t="shared" si="154"/>
        <v>0</v>
      </c>
      <c r="BF453" s="145">
        <f t="shared" si="155"/>
        <v>0</v>
      </c>
      <c r="BG453" s="145">
        <f t="shared" si="156"/>
        <v>0</v>
      </c>
      <c r="BH453" s="145">
        <f t="shared" si="157"/>
        <v>0</v>
      </c>
      <c r="BI453" s="145">
        <f t="shared" si="158"/>
        <v>0</v>
      </c>
      <c r="BJ453" s="14" t="s">
        <v>77</v>
      </c>
      <c r="BK453" s="145">
        <f t="shared" si="159"/>
        <v>0</v>
      </c>
      <c r="BL453" s="14" t="s">
        <v>128</v>
      </c>
      <c r="BM453" s="144" t="s">
        <v>685</v>
      </c>
    </row>
    <row r="454" spans="1:65" s="2" customFormat="1" ht="21.75" customHeight="1">
      <c r="A454" s="26"/>
      <c r="B454" s="132"/>
      <c r="C454" s="133" t="s">
        <v>69</v>
      </c>
      <c r="D454" s="133" t="s">
        <v>124</v>
      </c>
      <c r="E454" s="134" t="s">
        <v>686</v>
      </c>
      <c r="F454" s="135" t="s">
        <v>687</v>
      </c>
      <c r="G454" s="136" t="s">
        <v>198</v>
      </c>
      <c r="H454" s="137">
        <v>10</v>
      </c>
      <c r="I454" s="138">
        <v>1402.22</v>
      </c>
      <c r="J454" s="138">
        <f t="shared" si="150"/>
        <v>14022.2</v>
      </c>
      <c r="K454" s="139"/>
      <c r="L454" s="27"/>
      <c r="M454" s="140" t="s">
        <v>1</v>
      </c>
      <c r="N454" s="141" t="s">
        <v>34</v>
      </c>
      <c r="O454" s="142">
        <v>0</v>
      </c>
      <c r="P454" s="142">
        <f t="shared" si="151"/>
        <v>0</v>
      </c>
      <c r="Q454" s="142">
        <v>0</v>
      </c>
      <c r="R454" s="142">
        <f t="shared" si="152"/>
        <v>0</v>
      </c>
      <c r="S454" s="142">
        <v>0</v>
      </c>
      <c r="T454" s="143">
        <f t="shared" si="153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44" t="s">
        <v>128</v>
      </c>
      <c r="AT454" s="144" t="s">
        <v>124</v>
      </c>
      <c r="AU454" s="144" t="s">
        <v>77</v>
      </c>
      <c r="AY454" s="14" t="s">
        <v>121</v>
      </c>
      <c r="BE454" s="145">
        <f t="shared" si="154"/>
        <v>14022.2</v>
      </c>
      <c r="BF454" s="145">
        <f t="shared" si="155"/>
        <v>0</v>
      </c>
      <c r="BG454" s="145">
        <f t="shared" si="156"/>
        <v>0</v>
      </c>
      <c r="BH454" s="145">
        <f t="shared" si="157"/>
        <v>0</v>
      </c>
      <c r="BI454" s="145">
        <f t="shared" si="158"/>
        <v>0</v>
      </c>
      <c r="BJ454" s="14" t="s">
        <v>77</v>
      </c>
      <c r="BK454" s="145">
        <f t="shared" si="159"/>
        <v>14022.2</v>
      </c>
      <c r="BL454" s="14" t="s">
        <v>128</v>
      </c>
      <c r="BM454" s="144" t="s">
        <v>688</v>
      </c>
    </row>
    <row r="455" spans="1:65" s="2" customFormat="1" ht="21.75" customHeight="1">
      <c r="A455" s="26"/>
      <c r="B455" s="132"/>
      <c r="C455" s="133" t="s">
        <v>69</v>
      </c>
      <c r="D455" s="133" t="s">
        <v>124</v>
      </c>
      <c r="E455" s="134" t="s">
        <v>689</v>
      </c>
      <c r="F455" s="135" t="s">
        <v>690</v>
      </c>
      <c r="G455" s="136" t="s">
        <v>145</v>
      </c>
      <c r="H455" s="137">
        <v>14</v>
      </c>
      <c r="I455" s="138">
        <v>442.16</v>
      </c>
      <c r="J455" s="138">
        <f t="shared" si="150"/>
        <v>6190.24</v>
      </c>
      <c r="K455" s="139"/>
      <c r="L455" s="27"/>
      <c r="M455" s="140" t="s">
        <v>1</v>
      </c>
      <c r="N455" s="141" t="s">
        <v>34</v>
      </c>
      <c r="O455" s="142">
        <v>0</v>
      </c>
      <c r="P455" s="142">
        <f t="shared" si="151"/>
        <v>0</v>
      </c>
      <c r="Q455" s="142">
        <v>0</v>
      </c>
      <c r="R455" s="142">
        <f t="shared" si="152"/>
        <v>0</v>
      </c>
      <c r="S455" s="142">
        <v>0</v>
      </c>
      <c r="T455" s="143">
        <f t="shared" si="153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44" t="s">
        <v>128</v>
      </c>
      <c r="AT455" s="144" t="s">
        <v>124</v>
      </c>
      <c r="AU455" s="144" t="s">
        <v>77</v>
      </c>
      <c r="AY455" s="14" t="s">
        <v>121</v>
      </c>
      <c r="BE455" s="145">
        <f t="shared" si="154"/>
        <v>6190.24</v>
      </c>
      <c r="BF455" s="145">
        <f t="shared" si="155"/>
        <v>0</v>
      </c>
      <c r="BG455" s="145">
        <f t="shared" si="156"/>
        <v>0</v>
      </c>
      <c r="BH455" s="145">
        <f t="shared" si="157"/>
        <v>0</v>
      </c>
      <c r="BI455" s="145">
        <f t="shared" si="158"/>
        <v>0</v>
      </c>
      <c r="BJ455" s="14" t="s">
        <v>77</v>
      </c>
      <c r="BK455" s="145">
        <f t="shared" si="159"/>
        <v>6190.24</v>
      </c>
      <c r="BL455" s="14" t="s">
        <v>128</v>
      </c>
      <c r="BM455" s="144" t="s">
        <v>691</v>
      </c>
    </row>
    <row r="456" spans="1:65" s="2" customFormat="1" ht="21.75" customHeight="1">
      <c r="A456" s="26"/>
      <c r="B456" s="132"/>
      <c r="C456" s="133" t="s">
        <v>69</v>
      </c>
      <c r="D456" s="133" t="s">
        <v>124</v>
      </c>
      <c r="E456" s="134" t="s">
        <v>692</v>
      </c>
      <c r="F456" s="135" t="s">
        <v>693</v>
      </c>
      <c r="G456" s="136" t="s">
        <v>145</v>
      </c>
      <c r="H456" s="137">
        <v>16</v>
      </c>
      <c r="I456" s="138">
        <v>1503.62</v>
      </c>
      <c r="J456" s="138">
        <f t="shared" si="150"/>
        <v>24057.919999999998</v>
      </c>
      <c r="K456" s="139"/>
      <c r="L456" s="27"/>
      <c r="M456" s="140" t="s">
        <v>1</v>
      </c>
      <c r="N456" s="141" t="s">
        <v>34</v>
      </c>
      <c r="O456" s="142">
        <v>0.77500000000000002</v>
      </c>
      <c r="P456" s="142">
        <f t="shared" si="151"/>
        <v>12.4</v>
      </c>
      <c r="Q456" s="142">
        <v>1.1525000000000001E-3</v>
      </c>
      <c r="R456" s="142">
        <f t="shared" si="152"/>
        <v>1.8440000000000002E-2</v>
      </c>
      <c r="S456" s="142">
        <v>0</v>
      </c>
      <c r="T456" s="143">
        <f t="shared" si="153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44" t="s">
        <v>128</v>
      </c>
      <c r="AT456" s="144" t="s">
        <v>124</v>
      </c>
      <c r="AU456" s="144" t="s">
        <v>77</v>
      </c>
      <c r="AY456" s="14" t="s">
        <v>121</v>
      </c>
      <c r="BE456" s="145">
        <f t="shared" si="154"/>
        <v>24057.919999999998</v>
      </c>
      <c r="BF456" s="145">
        <f t="shared" si="155"/>
        <v>0</v>
      </c>
      <c r="BG456" s="145">
        <f t="shared" si="156"/>
        <v>0</v>
      </c>
      <c r="BH456" s="145">
        <f t="shared" si="157"/>
        <v>0</v>
      </c>
      <c r="BI456" s="145">
        <f t="shared" si="158"/>
        <v>0</v>
      </c>
      <c r="BJ456" s="14" t="s">
        <v>77</v>
      </c>
      <c r="BK456" s="145">
        <f t="shared" si="159"/>
        <v>24057.919999999998</v>
      </c>
      <c r="BL456" s="14" t="s">
        <v>128</v>
      </c>
      <c r="BM456" s="144" t="s">
        <v>694</v>
      </c>
    </row>
    <row r="457" spans="1:65" s="2" customFormat="1" ht="21.75" customHeight="1">
      <c r="A457" s="26"/>
      <c r="B457" s="132"/>
      <c r="C457" s="133" t="s">
        <v>69</v>
      </c>
      <c r="D457" s="133" t="s">
        <v>124</v>
      </c>
      <c r="E457" s="134" t="s">
        <v>695</v>
      </c>
      <c r="F457" s="135" t="s">
        <v>696</v>
      </c>
      <c r="G457" s="136" t="s">
        <v>198</v>
      </c>
      <c r="H457" s="137">
        <v>1</v>
      </c>
      <c r="I457" s="138">
        <v>8150</v>
      </c>
      <c r="J457" s="138">
        <f t="shared" si="150"/>
        <v>8150</v>
      </c>
      <c r="K457" s="139"/>
      <c r="L457" s="27"/>
      <c r="M457" s="140" t="s">
        <v>1</v>
      </c>
      <c r="N457" s="141" t="s">
        <v>34</v>
      </c>
      <c r="O457" s="142">
        <v>0</v>
      </c>
      <c r="P457" s="142">
        <f t="shared" si="151"/>
        <v>0</v>
      </c>
      <c r="Q457" s="142">
        <v>0</v>
      </c>
      <c r="R457" s="142">
        <f t="shared" si="152"/>
        <v>0</v>
      </c>
      <c r="S457" s="142">
        <v>0</v>
      </c>
      <c r="T457" s="143">
        <f t="shared" si="153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44" t="s">
        <v>128</v>
      </c>
      <c r="AT457" s="144" t="s">
        <v>124</v>
      </c>
      <c r="AU457" s="144" t="s">
        <v>77</v>
      </c>
      <c r="AY457" s="14" t="s">
        <v>121</v>
      </c>
      <c r="BE457" s="145">
        <f t="shared" si="154"/>
        <v>8150</v>
      </c>
      <c r="BF457" s="145">
        <f t="shared" si="155"/>
        <v>0</v>
      </c>
      <c r="BG457" s="145">
        <f t="shared" si="156"/>
        <v>0</v>
      </c>
      <c r="BH457" s="145">
        <f t="shared" si="157"/>
        <v>0</v>
      </c>
      <c r="BI457" s="145">
        <f t="shared" si="158"/>
        <v>0</v>
      </c>
      <c r="BJ457" s="14" t="s">
        <v>77</v>
      </c>
      <c r="BK457" s="145">
        <f t="shared" si="159"/>
        <v>8150</v>
      </c>
      <c r="BL457" s="14" t="s">
        <v>128</v>
      </c>
      <c r="BM457" s="144" t="s">
        <v>697</v>
      </c>
    </row>
    <row r="458" spans="1:65" s="2" customFormat="1" ht="21.75" customHeight="1">
      <c r="A458" s="26"/>
      <c r="B458" s="132"/>
      <c r="C458" s="133" t="s">
        <v>69</v>
      </c>
      <c r="D458" s="133" t="s">
        <v>124</v>
      </c>
      <c r="E458" s="134" t="s">
        <v>698</v>
      </c>
      <c r="F458" s="135" t="s">
        <v>699</v>
      </c>
      <c r="G458" s="136" t="s">
        <v>145</v>
      </c>
      <c r="H458" s="137">
        <v>4</v>
      </c>
      <c r="I458" s="138">
        <v>401.39</v>
      </c>
      <c r="J458" s="138">
        <f t="shared" si="150"/>
        <v>1605.56</v>
      </c>
      <c r="K458" s="139"/>
      <c r="L458" s="27"/>
      <c r="M458" s="140" t="s">
        <v>1</v>
      </c>
      <c r="N458" s="141" t="s">
        <v>34</v>
      </c>
      <c r="O458" s="142">
        <v>0</v>
      </c>
      <c r="P458" s="142">
        <f t="shared" si="151"/>
        <v>0</v>
      </c>
      <c r="Q458" s="142">
        <v>0</v>
      </c>
      <c r="R458" s="142">
        <f t="shared" si="152"/>
        <v>0</v>
      </c>
      <c r="S458" s="142">
        <v>0</v>
      </c>
      <c r="T458" s="143">
        <f t="shared" si="153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44" t="s">
        <v>128</v>
      </c>
      <c r="AT458" s="144" t="s">
        <v>124</v>
      </c>
      <c r="AU458" s="144" t="s">
        <v>77</v>
      </c>
      <c r="AY458" s="14" t="s">
        <v>121</v>
      </c>
      <c r="BE458" s="145">
        <f t="shared" si="154"/>
        <v>1605.56</v>
      </c>
      <c r="BF458" s="145">
        <f t="shared" si="155"/>
        <v>0</v>
      </c>
      <c r="BG458" s="145">
        <f t="shared" si="156"/>
        <v>0</v>
      </c>
      <c r="BH458" s="145">
        <f t="shared" si="157"/>
        <v>0</v>
      </c>
      <c r="BI458" s="145">
        <f t="shared" si="158"/>
        <v>0</v>
      </c>
      <c r="BJ458" s="14" t="s">
        <v>77</v>
      </c>
      <c r="BK458" s="145">
        <f t="shared" si="159"/>
        <v>1605.56</v>
      </c>
      <c r="BL458" s="14" t="s">
        <v>128</v>
      </c>
      <c r="BM458" s="144" t="s">
        <v>700</v>
      </c>
    </row>
    <row r="459" spans="1:65" s="2" customFormat="1" ht="16.5" customHeight="1">
      <c r="A459" s="26"/>
      <c r="B459" s="132"/>
      <c r="C459" s="133" t="s">
        <v>69</v>
      </c>
      <c r="D459" s="133" t="s">
        <v>124</v>
      </c>
      <c r="E459" s="134" t="s">
        <v>701</v>
      </c>
      <c r="F459" s="135" t="s">
        <v>702</v>
      </c>
      <c r="G459" s="136" t="s">
        <v>198</v>
      </c>
      <c r="H459" s="137">
        <v>3</v>
      </c>
      <c r="I459" s="138">
        <v>5833</v>
      </c>
      <c r="J459" s="138">
        <f t="shared" si="150"/>
        <v>17499</v>
      </c>
      <c r="K459" s="139"/>
      <c r="L459" s="27"/>
      <c r="M459" s="140" t="s">
        <v>1</v>
      </c>
      <c r="N459" s="141" t="s">
        <v>34</v>
      </c>
      <c r="O459" s="142">
        <v>0</v>
      </c>
      <c r="P459" s="142">
        <f t="shared" si="151"/>
        <v>0</v>
      </c>
      <c r="Q459" s="142">
        <v>0</v>
      </c>
      <c r="R459" s="142">
        <f t="shared" si="152"/>
        <v>0</v>
      </c>
      <c r="S459" s="142">
        <v>0</v>
      </c>
      <c r="T459" s="143">
        <f t="shared" si="153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44" t="s">
        <v>128</v>
      </c>
      <c r="AT459" s="144" t="s">
        <v>124</v>
      </c>
      <c r="AU459" s="144" t="s">
        <v>77</v>
      </c>
      <c r="AY459" s="14" t="s">
        <v>121</v>
      </c>
      <c r="BE459" s="145">
        <f t="shared" si="154"/>
        <v>17499</v>
      </c>
      <c r="BF459" s="145">
        <f t="shared" si="155"/>
        <v>0</v>
      </c>
      <c r="BG459" s="145">
        <f t="shared" si="156"/>
        <v>0</v>
      </c>
      <c r="BH459" s="145">
        <f t="shared" si="157"/>
        <v>0</v>
      </c>
      <c r="BI459" s="145">
        <f t="shared" si="158"/>
        <v>0</v>
      </c>
      <c r="BJ459" s="14" t="s">
        <v>77</v>
      </c>
      <c r="BK459" s="145">
        <f t="shared" si="159"/>
        <v>17499</v>
      </c>
      <c r="BL459" s="14" t="s">
        <v>128</v>
      </c>
      <c r="BM459" s="144" t="s">
        <v>703</v>
      </c>
    </row>
    <row r="460" spans="1:65" s="2" customFormat="1" ht="21.75" customHeight="1">
      <c r="A460" s="26"/>
      <c r="B460" s="132"/>
      <c r="C460" s="133" t="s">
        <v>69</v>
      </c>
      <c r="D460" s="133" t="s">
        <v>124</v>
      </c>
      <c r="E460" s="134" t="s">
        <v>704</v>
      </c>
      <c r="F460" s="135" t="s">
        <v>705</v>
      </c>
      <c r="G460" s="136" t="s">
        <v>145</v>
      </c>
      <c r="H460" s="137">
        <v>11.6</v>
      </c>
      <c r="I460" s="138">
        <v>741.56</v>
      </c>
      <c r="J460" s="138">
        <f t="shared" si="150"/>
        <v>8602.1</v>
      </c>
      <c r="K460" s="139"/>
      <c r="L460" s="27"/>
      <c r="M460" s="140" t="s">
        <v>1</v>
      </c>
      <c r="N460" s="141" t="s">
        <v>34</v>
      </c>
      <c r="O460" s="142">
        <v>0.69099999999999995</v>
      </c>
      <c r="P460" s="142">
        <f t="shared" si="151"/>
        <v>8.0155999999999992</v>
      </c>
      <c r="Q460" s="142">
        <v>1.4761500000000001E-3</v>
      </c>
      <c r="R460" s="142">
        <f t="shared" si="152"/>
        <v>1.7123340000000001E-2</v>
      </c>
      <c r="S460" s="142">
        <v>0</v>
      </c>
      <c r="T460" s="143">
        <f t="shared" si="153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44" t="s">
        <v>128</v>
      </c>
      <c r="AT460" s="144" t="s">
        <v>124</v>
      </c>
      <c r="AU460" s="144" t="s">
        <v>77</v>
      </c>
      <c r="AY460" s="14" t="s">
        <v>121</v>
      </c>
      <c r="BE460" s="145">
        <f t="shared" si="154"/>
        <v>8602.1</v>
      </c>
      <c r="BF460" s="145">
        <f t="shared" si="155"/>
        <v>0</v>
      </c>
      <c r="BG460" s="145">
        <f t="shared" si="156"/>
        <v>0</v>
      </c>
      <c r="BH460" s="145">
        <f t="shared" si="157"/>
        <v>0</v>
      </c>
      <c r="BI460" s="145">
        <f t="shared" si="158"/>
        <v>0</v>
      </c>
      <c r="BJ460" s="14" t="s">
        <v>77</v>
      </c>
      <c r="BK460" s="145">
        <f t="shared" si="159"/>
        <v>8602.1</v>
      </c>
      <c r="BL460" s="14" t="s">
        <v>128</v>
      </c>
      <c r="BM460" s="144" t="s">
        <v>706</v>
      </c>
    </row>
    <row r="461" spans="1:65" s="2" customFormat="1" ht="16.5" customHeight="1">
      <c r="A461" s="26"/>
      <c r="B461" s="132"/>
      <c r="C461" s="133" t="s">
        <v>69</v>
      </c>
      <c r="D461" s="133" t="s">
        <v>124</v>
      </c>
      <c r="E461" s="134" t="s">
        <v>707</v>
      </c>
      <c r="F461" s="135" t="s">
        <v>708</v>
      </c>
      <c r="G461" s="136" t="s">
        <v>145</v>
      </c>
      <c r="H461" s="137">
        <v>183.3</v>
      </c>
      <c r="I461" s="138">
        <v>132</v>
      </c>
      <c r="J461" s="138">
        <f t="shared" si="150"/>
        <v>24195.599999999999</v>
      </c>
      <c r="K461" s="139"/>
      <c r="L461" s="27"/>
      <c r="M461" s="140" t="s">
        <v>1</v>
      </c>
      <c r="N461" s="141" t="s">
        <v>34</v>
      </c>
      <c r="O461" s="142">
        <v>0</v>
      </c>
      <c r="P461" s="142">
        <f t="shared" si="151"/>
        <v>0</v>
      </c>
      <c r="Q461" s="142">
        <v>0</v>
      </c>
      <c r="R461" s="142">
        <f t="shared" si="152"/>
        <v>0</v>
      </c>
      <c r="S461" s="142">
        <v>0</v>
      </c>
      <c r="T461" s="143">
        <f t="shared" si="153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44" t="s">
        <v>128</v>
      </c>
      <c r="AT461" s="144" t="s">
        <v>124</v>
      </c>
      <c r="AU461" s="144" t="s">
        <v>77</v>
      </c>
      <c r="AY461" s="14" t="s">
        <v>121</v>
      </c>
      <c r="BE461" s="145">
        <f t="shared" si="154"/>
        <v>24195.599999999999</v>
      </c>
      <c r="BF461" s="145">
        <f t="shared" si="155"/>
        <v>0</v>
      </c>
      <c r="BG461" s="145">
        <f t="shared" si="156"/>
        <v>0</v>
      </c>
      <c r="BH461" s="145">
        <f t="shared" si="157"/>
        <v>0</v>
      </c>
      <c r="BI461" s="145">
        <f t="shared" si="158"/>
        <v>0</v>
      </c>
      <c r="BJ461" s="14" t="s">
        <v>77</v>
      </c>
      <c r="BK461" s="145">
        <f t="shared" si="159"/>
        <v>24195.599999999999</v>
      </c>
      <c r="BL461" s="14" t="s">
        <v>128</v>
      </c>
      <c r="BM461" s="144" t="s">
        <v>709</v>
      </c>
    </row>
    <row r="462" spans="1:65" s="2" customFormat="1" ht="21.75" customHeight="1">
      <c r="A462" s="26"/>
      <c r="B462" s="132"/>
      <c r="C462" s="133" t="s">
        <v>69</v>
      </c>
      <c r="D462" s="133" t="s">
        <v>124</v>
      </c>
      <c r="E462" s="134" t="s">
        <v>710</v>
      </c>
      <c r="F462" s="135" t="s">
        <v>711</v>
      </c>
      <c r="G462" s="136" t="s">
        <v>133</v>
      </c>
      <c r="H462" s="137">
        <v>1</v>
      </c>
      <c r="I462" s="138">
        <v>36500</v>
      </c>
      <c r="J462" s="138">
        <f t="shared" si="150"/>
        <v>36500</v>
      </c>
      <c r="K462" s="139"/>
      <c r="L462" s="27"/>
      <c r="M462" s="140" t="s">
        <v>1</v>
      </c>
      <c r="N462" s="141" t="s">
        <v>34</v>
      </c>
      <c r="O462" s="142">
        <v>0</v>
      </c>
      <c r="P462" s="142">
        <f t="shared" si="151"/>
        <v>0</v>
      </c>
      <c r="Q462" s="142">
        <v>0</v>
      </c>
      <c r="R462" s="142">
        <f t="shared" si="152"/>
        <v>0</v>
      </c>
      <c r="S462" s="142">
        <v>0</v>
      </c>
      <c r="T462" s="143">
        <f t="shared" si="153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44" t="s">
        <v>128</v>
      </c>
      <c r="AT462" s="144" t="s">
        <v>124</v>
      </c>
      <c r="AU462" s="144" t="s">
        <v>77</v>
      </c>
      <c r="AY462" s="14" t="s">
        <v>121</v>
      </c>
      <c r="BE462" s="145">
        <f t="shared" si="154"/>
        <v>36500</v>
      </c>
      <c r="BF462" s="145">
        <f t="shared" si="155"/>
        <v>0</v>
      </c>
      <c r="BG462" s="145">
        <f t="shared" si="156"/>
        <v>0</v>
      </c>
      <c r="BH462" s="145">
        <f t="shared" si="157"/>
        <v>0</v>
      </c>
      <c r="BI462" s="145">
        <f t="shared" si="158"/>
        <v>0</v>
      </c>
      <c r="BJ462" s="14" t="s">
        <v>77</v>
      </c>
      <c r="BK462" s="145">
        <f t="shared" si="159"/>
        <v>36500</v>
      </c>
      <c r="BL462" s="14" t="s">
        <v>128</v>
      </c>
      <c r="BM462" s="144" t="s">
        <v>712</v>
      </c>
    </row>
    <row r="463" spans="1:65" s="2" customFormat="1" ht="21.75" customHeight="1">
      <c r="A463" s="26"/>
      <c r="B463" s="132"/>
      <c r="C463" s="133" t="s">
        <v>69</v>
      </c>
      <c r="D463" s="133" t="s">
        <v>124</v>
      </c>
      <c r="E463" s="134" t="s">
        <v>371</v>
      </c>
      <c r="F463" s="135" t="s">
        <v>372</v>
      </c>
      <c r="G463" s="136" t="s">
        <v>226</v>
      </c>
      <c r="H463" s="137">
        <v>1.56</v>
      </c>
      <c r="I463" s="138">
        <v>6706.76</v>
      </c>
      <c r="J463" s="138">
        <f t="shared" si="150"/>
        <v>10462.549999999999</v>
      </c>
      <c r="K463" s="139"/>
      <c r="L463" s="27"/>
      <c r="M463" s="140" t="s">
        <v>1</v>
      </c>
      <c r="N463" s="141" t="s">
        <v>34</v>
      </c>
      <c r="O463" s="142">
        <v>0</v>
      </c>
      <c r="P463" s="142">
        <f t="shared" si="151"/>
        <v>0</v>
      </c>
      <c r="Q463" s="142">
        <v>0</v>
      </c>
      <c r="R463" s="142">
        <f t="shared" si="152"/>
        <v>0</v>
      </c>
      <c r="S463" s="142">
        <v>0</v>
      </c>
      <c r="T463" s="143">
        <f t="shared" si="153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44" t="s">
        <v>128</v>
      </c>
      <c r="AT463" s="144" t="s">
        <v>124</v>
      </c>
      <c r="AU463" s="144" t="s">
        <v>77</v>
      </c>
      <c r="AY463" s="14" t="s">
        <v>121</v>
      </c>
      <c r="BE463" s="145">
        <f t="shared" si="154"/>
        <v>10462.549999999999</v>
      </c>
      <c r="BF463" s="145">
        <f t="shared" si="155"/>
        <v>0</v>
      </c>
      <c r="BG463" s="145">
        <f t="shared" si="156"/>
        <v>0</v>
      </c>
      <c r="BH463" s="145">
        <f t="shared" si="157"/>
        <v>0</v>
      </c>
      <c r="BI463" s="145">
        <f t="shared" si="158"/>
        <v>0</v>
      </c>
      <c r="BJ463" s="14" t="s">
        <v>77</v>
      </c>
      <c r="BK463" s="145">
        <f t="shared" si="159"/>
        <v>10462.549999999999</v>
      </c>
      <c r="BL463" s="14" t="s">
        <v>128</v>
      </c>
      <c r="BM463" s="144" t="s">
        <v>713</v>
      </c>
    </row>
    <row r="464" spans="1:65" s="12" customFormat="1" ht="25.9" customHeight="1">
      <c r="B464" s="122"/>
      <c r="D464" s="123" t="s">
        <v>68</v>
      </c>
      <c r="E464" s="124" t="s">
        <v>374</v>
      </c>
      <c r="F464" s="124" t="s">
        <v>375</v>
      </c>
      <c r="J464" s="125">
        <f>BK464</f>
        <v>321032.65000000002</v>
      </c>
      <c r="L464" s="122"/>
      <c r="M464" s="126"/>
      <c r="N464" s="127"/>
      <c r="O464" s="127"/>
      <c r="P464" s="128">
        <f>SUM(P465:P472)</f>
        <v>144.945942</v>
      </c>
      <c r="Q464" s="127"/>
      <c r="R464" s="128">
        <f>SUM(R465:R472)</f>
        <v>0</v>
      </c>
      <c r="S464" s="127"/>
      <c r="T464" s="129">
        <f>SUM(T465:T472)</f>
        <v>0</v>
      </c>
      <c r="AR464" s="123" t="s">
        <v>77</v>
      </c>
      <c r="AT464" s="130" t="s">
        <v>68</v>
      </c>
      <c r="AU464" s="130" t="s">
        <v>69</v>
      </c>
      <c r="AY464" s="123" t="s">
        <v>121</v>
      </c>
      <c r="BK464" s="131">
        <f>SUM(BK465:BK472)</f>
        <v>321032.65000000002</v>
      </c>
    </row>
    <row r="465" spans="1:65" s="2" customFormat="1" ht="16.5" customHeight="1">
      <c r="A465" s="26"/>
      <c r="B465" s="132"/>
      <c r="C465" s="146" t="s">
        <v>69</v>
      </c>
      <c r="D465" s="146" t="s">
        <v>173</v>
      </c>
      <c r="E465" s="147" t="s">
        <v>376</v>
      </c>
      <c r="F465" s="148" t="s">
        <v>377</v>
      </c>
      <c r="G465" s="149" t="s">
        <v>378</v>
      </c>
      <c r="H465" s="150">
        <v>170</v>
      </c>
      <c r="I465" s="151">
        <v>46.8</v>
      </c>
      <c r="J465" s="151">
        <f t="shared" ref="J465:J472" si="160">ROUND(I465*H465,2)</f>
        <v>7956</v>
      </c>
      <c r="K465" s="152"/>
      <c r="L465" s="153"/>
      <c r="M465" s="154" t="s">
        <v>1</v>
      </c>
      <c r="N465" s="155" t="s">
        <v>34</v>
      </c>
      <c r="O465" s="142">
        <v>0</v>
      </c>
      <c r="P465" s="142">
        <f t="shared" ref="P465:P472" si="161">O465*H465</f>
        <v>0</v>
      </c>
      <c r="Q465" s="142">
        <v>0</v>
      </c>
      <c r="R465" s="142">
        <f t="shared" ref="R465:R472" si="162">Q465*H465</f>
        <v>0</v>
      </c>
      <c r="S465" s="142">
        <v>0</v>
      </c>
      <c r="T465" s="143">
        <f t="shared" ref="T465:T472" si="163">S465*H465</f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44" t="s">
        <v>142</v>
      </c>
      <c r="AT465" s="144" t="s">
        <v>173</v>
      </c>
      <c r="AU465" s="144" t="s">
        <v>77</v>
      </c>
      <c r="AY465" s="14" t="s">
        <v>121</v>
      </c>
      <c r="BE465" s="145">
        <f t="shared" ref="BE465:BE472" si="164">IF(N465="základní",J465,0)</f>
        <v>7956</v>
      </c>
      <c r="BF465" s="145">
        <f t="shared" ref="BF465:BF472" si="165">IF(N465="snížená",J465,0)</f>
        <v>0</v>
      </c>
      <c r="BG465" s="145">
        <f t="shared" ref="BG465:BG472" si="166">IF(N465="zákl. přenesená",J465,0)</f>
        <v>0</v>
      </c>
      <c r="BH465" s="145">
        <f t="shared" ref="BH465:BH472" si="167">IF(N465="sníž. přenesená",J465,0)</f>
        <v>0</v>
      </c>
      <c r="BI465" s="145">
        <f t="shared" ref="BI465:BI472" si="168">IF(N465="nulová",J465,0)</f>
        <v>0</v>
      </c>
      <c r="BJ465" s="14" t="s">
        <v>77</v>
      </c>
      <c r="BK465" s="145">
        <f t="shared" ref="BK465:BK472" si="169">ROUND(I465*H465,2)</f>
        <v>7956</v>
      </c>
      <c r="BL465" s="14" t="s">
        <v>128</v>
      </c>
      <c r="BM465" s="144" t="s">
        <v>714</v>
      </c>
    </row>
    <row r="466" spans="1:65" s="2" customFormat="1" ht="33" customHeight="1">
      <c r="A466" s="26"/>
      <c r="B466" s="132"/>
      <c r="C466" s="146" t="s">
        <v>69</v>
      </c>
      <c r="D466" s="146" t="s">
        <v>173</v>
      </c>
      <c r="E466" s="147" t="s">
        <v>380</v>
      </c>
      <c r="F466" s="148" t="s">
        <v>381</v>
      </c>
      <c r="G466" s="149" t="s">
        <v>378</v>
      </c>
      <c r="H466" s="150">
        <v>61.363</v>
      </c>
      <c r="I466" s="151">
        <v>368.9</v>
      </c>
      <c r="J466" s="151">
        <f t="shared" si="160"/>
        <v>22636.81</v>
      </c>
      <c r="K466" s="152"/>
      <c r="L466" s="153"/>
      <c r="M466" s="154" t="s">
        <v>1</v>
      </c>
      <c r="N466" s="155" t="s">
        <v>34</v>
      </c>
      <c r="O466" s="142">
        <v>0</v>
      </c>
      <c r="P466" s="142">
        <f t="shared" si="161"/>
        <v>0</v>
      </c>
      <c r="Q466" s="142">
        <v>0</v>
      </c>
      <c r="R466" s="142">
        <f t="shared" si="162"/>
        <v>0</v>
      </c>
      <c r="S466" s="142">
        <v>0</v>
      </c>
      <c r="T466" s="143">
        <f t="shared" si="163"/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44" t="s">
        <v>142</v>
      </c>
      <c r="AT466" s="144" t="s">
        <v>173</v>
      </c>
      <c r="AU466" s="144" t="s">
        <v>77</v>
      </c>
      <c r="AY466" s="14" t="s">
        <v>121</v>
      </c>
      <c r="BE466" s="145">
        <f t="shared" si="164"/>
        <v>22636.81</v>
      </c>
      <c r="BF466" s="145">
        <f t="shared" si="165"/>
        <v>0</v>
      </c>
      <c r="BG466" s="145">
        <f t="shared" si="166"/>
        <v>0</v>
      </c>
      <c r="BH466" s="145">
        <f t="shared" si="167"/>
        <v>0</v>
      </c>
      <c r="BI466" s="145">
        <f t="shared" si="168"/>
        <v>0</v>
      </c>
      <c r="BJ466" s="14" t="s">
        <v>77</v>
      </c>
      <c r="BK466" s="145">
        <f t="shared" si="169"/>
        <v>22636.81</v>
      </c>
      <c r="BL466" s="14" t="s">
        <v>128</v>
      </c>
      <c r="BM466" s="144" t="s">
        <v>715</v>
      </c>
    </row>
    <row r="467" spans="1:65" s="2" customFormat="1" ht="33" customHeight="1">
      <c r="A467" s="26"/>
      <c r="B467" s="132"/>
      <c r="C467" s="146" t="s">
        <v>69</v>
      </c>
      <c r="D467" s="146" t="s">
        <v>173</v>
      </c>
      <c r="E467" s="147" t="s">
        <v>383</v>
      </c>
      <c r="F467" s="148" t="s">
        <v>384</v>
      </c>
      <c r="G467" s="149" t="s">
        <v>176</v>
      </c>
      <c r="H467" s="150">
        <v>1428.4849999999999</v>
      </c>
      <c r="I467" s="151">
        <v>140</v>
      </c>
      <c r="J467" s="151">
        <f t="shared" si="160"/>
        <v>199987.9</v>
      </c>
      <c r="K467" s="152"/>
      <c r="L467" s="153"/>
      <c r="M467" s="154" t="s">
        <v>1</v>
      </c>
      <c r="N467" s="155" t="s">
        <v>34</v>
      </c>
      <c r="O467" s="142">
        <v>0</v>
      </c>
      <c r="P467" s="142">
        <f t="shared" si="161"/>
        <v>0</v>
      </c>
      <c r="Q467" s="142">
        <v>0</v>
      </c>
      <c r="R467" s="142">
        <f t="shared" si="162"/>
        <v>0</v>
      </c>
      <c r="S467" s="142">
        <v>0</v>
      </c>
      <c r="T467" s="143">
        <f t="shared" si="163"/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44" t="s">
        <v>142</v>
      </c>
      <c r="AT467" s="144" t="s">
        <v>173</v>
      </c>
      <c r="AU467" s="144" t="s">
        <v>77</v>
      </c>
      <c r="AY467" s="14" t="s">
        <v>121</v>
      </c>
      <c r="BE467" s="145">
        <f t="shared" si="164"/>
        <v>199987.9</v>
      </c>
      <c r="BF467" s="145">
        <f t="shared" si="165"/>
        <v>0</v>
      </c>
      <c r="BG467" s="145">
        <f t="shared" si="166"/>
        <v>0</v>
      </c>
      <c r="BH467" s="145">
        <f t="shared" si="167"/>
        <v>0</v>
      </c>
      <c r="BI467" s="145">
        <f t="shared" si="168"/>
        <v>0</v>
      </c>
      <c r="BJ467" s="14" t="s">
        <v>77</v>
      </c>
      <c r="BK467" s="145">
        <f t="shared" si="169"/>
        <v>199987.9</v>
      </c>
      <c r="BL467" s="14" t="s">
        <v>128</v>
      </c>
      <c r="BM467" s="144" t="s">
        <v>716</v>
      </c>
    </row>
    <row r="468" spans="1:65" s="2" customFormat="1" ht="16.5" customHeight="1">
      <c r="A468" s="26"/>
      <c r="B468" s="132"/>
      <c r="C468" s="146" t="s">
        <v>69</v>
      </c>
      <c r="D468" s="146" t="s">
        <v>173</v>
      </c>
      <c r="E468" s="147" t="s">
        <v>386</v>
      </c>
      <c r="F468" s="148" t="s">
        <v>387</v>
      </c>
      <c r="G468" s="149" t="s">
        <v>198</v>
      </c>
      <c r="H468" s="150">
        <v>199</v>
      </c>
      <c r="I468" s="151">
        <v>30.8</v>
      </c>
      <c r="J468" s="151">
        <f t="shared" si="160"/>
        <v>6129.2</v>
      </c>
      <c r="K468" s="152"/>
      <c r="L468" s="153"/>
      <c r="M468" s="154" t="s">
        <v>1</v>
      </c>
      <c r="N468" s="155" t="s">
        <v>34</v>
      </c>
      <c r="O468" s="142">
        <v>0</v>
      </c>
      <c r="P468" s="142">
        <f t="shared" si="161"/>
        <v>0</v>
      </c>
      <c r="Q468" s="142">
        <v>0</v>
      </c>
      <c r="R468" s="142">
        <f t="shared" si="162"/>
        <v>0</v>
      </c>
      <c r="S468" s="142">
        <v>0</v>
      </c>
      <c r="T468" s="143">
        <f t="shared" si="163"/>
        <v>0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R468" s="144" t="s">
        <v>142</v>
      </c>
      <c r="AT468" s="144" t="s">
        <v>173</v>
      </c>
      <c r="AU468" s="144" t="s">
        <v>77</v>
      </c>
      <c r="AY468" s="14" t="s">
        <v>121</v>
      </c>
      <c r="BE468" s="145">
        <f t="shared" si="164"/>
        <v>6129.2</v>
      </c>
      <c r="BF468" s="145">
        <f t="shared" si="165"/>
        <v>0</v>
      </c>
      <c r="BG468" s="145">
        <f t="shared" si="166"/>
        <v>0</v>
      </c>
      <c r="BH468" s="145">
        <f t="shared" si="167"/>
        <v>0</v>
      </c>
      <c r="BI468" s="145">
        <f t="shared" si="168"/>
        <v>0</v>
      </c>
      <c r="BJ468" s="14" t="s">
        <v>77</v>
      </c>
      <c r="BK468" s="145">
        <f t="shared" si="169"/>
        <v>6129.2</v>
      </c>
      <c r="BL468" s="14" t="s">
        <v>128</v>
      </c>
      <c r="BM468" s="144" t="s">
        <v>717</v>
      </c>
    </row>
    <row r="469" spans="1:65" s="2" customFormat="1" ht="16.5" customHeight="1">
      <c r="A469" s="26"/>
      <c r="B469" s="132"/>
      <c r="C469" s="133" t="s">
        <v>69</v>
      </c>
      <c r="D469" s="133" t="s">
        <v>124</v>
      </c>
      <c r="E469" s="134" t="s">
        <v>389</v>
      </c>
      <c r="F469" s="135" t="s">
        <v>390</v>
      </c>
      <c r="G469" s="136" t="s">
        <v>198</v>
      </c>
      <c r="H469" s="137">
        <v>199</v>
      </c>
      <c r="I469" s="138">
        <v>29.22</v>
      </c>
      <c r="J469" s="138">
        <f t="shared" si="160"/>
        <v>5814.78</v>
      </c>
      <c r="K469" s="139"/>
      <c r="L469" s="27"/>
      <c r="M469" s="140" t="s">
        <v>1</v>
      </c>
      <c r="N469" s="141" t="s">
        <v>34</v>
      </c>
      <c r="O469" s="142">
        <v>5.5E-2</v>
      </c>
      <c r="P469" s="142">
        <f t="shared" si="161"/>
        <v>10.945</v>
      </c>
      <c r="Q469" s="142">
        <v>0</v>
      </c>
      <c r="R469" s="142">
        <f t="shared" si="162"/>
        <v>0</v>
      </c>
      <c r="S469" s="142">
        <v>0</v>
      </c>
      <c r="T469" s="143">
        <f t="shared" si="163"/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44" t="s">
        <v>128</v>
      </c>
      <c r="AT469" s="144" t="s">
        <v>124</v>
      </c>
      <c r="AU469" s="144" t="s">
        <v>77</v>
      </c>
      <c r="AY469" s="14" t="s">
        <v>121</v>
      </c>
      <c r="BE469" s="145">
        <f t="shared" si="164"/>
        <v>5814.78</v>
      </c>
      <c r="BF469" s="145">
        <f t="shared" si="165"/>
        <v>0</v>
      </c>
      <c r="BG469" s="145">
        <f t="shared" si="166"/>
        <v>0</v>
      </c>
      <c r="BH469" s="145">
        <f t="shared" si="167"/>
        <v>0</v>
      </c>
      <c r="BI469" s="145">
        <f t="shared" si="168"/>
        <v>0</v>
      </c>
      <c r="BJ469" s="14" t="s">
        <v>77</v>
      </c>
      <c r="BK469" s="145">
        <f t="shared" si="169"/>
        <v>5814.78</v>
      </c>
      <c r="BL469" s="14" t="s">
        <v>128</v>
      </c>
      <c r="BM469" s="144" t="s">
        <v>718</v>
      </c>
    </row>
    <row r="470" spans="1:65" s="2" customFormat="1" ht="21.75" customHeight="1">
      <c r="A470" s="26"/>
      <c r="B470" s="132"/>
      <c r="C470" s="133" t="s">
        <v>69</v>
      </c>
      <c r="D470" s="133" t="s">
        <v>124</v>
      </c>
      <c r="E470" s="134" t="s">
        <v>392</v>
      </c>
      <c r="F470" s="135" t="s">
        <v>393</v>
      </c>
      <c r="G470" s="136" t="s">
        <v>176</v>
      </c>
      <c r="H470" s="137">
        <v>1242.1610000000001</v>
      </c>
      <c r="I470" s="138">
        <v>45.7</v>
      </c>
      <c r="J470" s="138">
        <f t="shared" si="160"/>
        <v>56766.76</v>
      </c>
      <c r="K470" s="139"/>
      <c r="L470" s="27"/>
      <c r="M470" s="140" t="s">
        <v>1</v>
      </c>
      <c r="N470" s="141" t="s">
        <v>34</v>
      </c>
      <c r="O470" s="142">
        <v>8.5999999999999993E-2</v>
      </c>
      <c r="P470" s="142">
        <f t="shared" si="161"/>
        <v>106.825846</v>
      </c>
      <c r="Q470" s="142">
        <v>0</v>
      </c>
      <c r="R470" s="142">
        <f t="shared" si="162"/>
        <v>0</v>
      </c>
      <c r="S470" s="142">
        <v>0</v>
      </c>
      <c r="T470" s="143">
        <f t="shared" si="163"/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44" t="s">
        <v>128</v>
      </c>
      <c r="AT470" s="144" t="s">
        <v>124</v>
      </c>
      <c r="AU470" s="144" t="s">
        <v>77</v>
      </c>
      <c r="AY470" s="14" t="s">
        <v>121</v>
      </c>
      <c r="BE470" s="145">
        <f t="shared" si="164"/>
        <v>56766.76</v>
      </c>
      <c r="BF470" s="145">
        <f t="shared" si="165"/>
        <v>0</v>
      </c>
      <c r="BG470" s="145">
        <f t="shared" si="166"/>
        <v>0</v>
      </c>
      <c r="BH470" s="145">
        <f t="shared" si="167"/>
        <v>0</v>
      </c>
      <c r="BI470" s="145">
        <f t="shared" si="168"/>
        <v>0</v>
      </c>
      <c r="BJ470" s="14" t="s">
        <v>77</v>
      </c>
      <c r="BK470" s="145">
        <f t="shared" si="169"/>
        <v>56766.76</v>
      </c>
      <c r="BL470" s="14" t="s">
        <v>128</v>
      </c>
      <c r="BM470" s="144" t="s">
        <v>719</v>
      </c>
    </row>
    <row r="471" spans="1:65" s="2" customFormat="1" ht="21.75" customHeight="1">
      <c r="A471" s="26"/>
      <c r="B471" s="132"/>
      <c r="C471" s="133" t="s">
        <v>69</v>
      </c>
      <c r="D471" s="133" t="s">
        <v>124</v>
      </c>
      <c r="E471" s="134" t="s">
        <v>395</v>
      </c>
      <c r="F471" s="135" t="s">
        <v>396</v>
      </c>
      <c r="G471" s="136" t="s">
        <v>145</v>
      </c>
      <c r="H471" s="137">
        <v>876.61599999999999</v>
      </c>
      <c r="I471" s="138">
        <v>16.47</v>
      </c>
      <c r="J471" s="138">
        <f t="shared" si="160"/>
        <v>14437.87</v>
      </c>
      <c r="K471" s="139"/>
      <c r="L471" s="27"/>
      <c r="M471" s="140" t="s">
        <v>1</v>
      </c>
      <c r="N471" s="141" t="s">
        <v>34</v>
      </c>
      <c r="O471" s="142">
        <v>3.1E-2</v>
      </c>
      <c r="P471" s="142">
        <f t="shared" si="161"/>
        <v>27.175096</v>
      </c>
      <c r="Q471" s="142">
        <v>0</v>
      </c>
      <c r="R471" s="142">
        <f t="shared" si="162"/>
        <v>0</v>
      </c>
      <c r="S471" s="142">
        <v>0</v>
      </c>
      <c r="T471" s="143">
        <f t="shared" si="163"/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44" t="s">
        <v>128</v>
      </c>
      <c r="AT471" s="144" t="s">
        <v>124</v>
      </c>
      <c r="AU471" s="144" t="s">
        <v>77</v>
      </c>
      <c r="AY471" s="14" t="s">
        <v>121</v>
      </c>
      <c r="BE471" s="145">
        <f t="shared" si="164"/>
        <v>14437.87</v>
      </c>
      <c r="BF471" s="145">
        <f t="shared" si="165"/>
        <v>0</v>
      </c>
      <c r="BG471" s="145">
        <f t="shared" si="166"/>
        <v>0</v>
      </c>
      <c r="BH471" s="145">
        <f t="shared" si="167"/>
        <v>0</v>
      </c>
      <c r="BI471" s="145">
        <f t="shared" si="168"/>
        <v>0</v>
      </c>
      <c r="BJ471" s="14" t="s">
        <v>77</v>
      </c>
      <c r="BK471" s="145">
        <f t="shared" si="169"/>
        <v>14437.87</v>
      </c>
      <c r="BL471" s="14" t="s">
        <v>128</v>
      </c>
      <c r="BM471" s="144" t="s">
        <v>720</v>
      </c>
    </row>
    <row r="472" spans="1:65" s="2" customFormat="1" ht="21.75" customHeight="1">
      <c r="A472" s="26"/>
      <c r="B472" s="132"/>
      <c r="C472" s="133" t="s">
        <v>69</v>
      </c>
      <c r="D472" s="133" t="s">
        <v>124</v>
      </c>
      <c r="E472" s="134" t="s">
        <v>398</v>
      </c>
      <c r="F472" s="135" t="s">
        <v>399</v>
      </c>
      <c r="G472" s="136" t="s">
        <v>226</v>
      </c>
      <c r="H472" s="137">
        <v>5.33</v>
      </c>
      <c r="I472" s="138">
        <v>1370.23</v>
      </c>
      <c r="J472" s="138">
        <f t="shared" si="160"/>
        <v>7303.33</v>
      </c>
      <c r="K472" s="139"/>
      <c r="L472" s="27"/>
      <c r="M472" s="140" t="s">
        <v>1</v>
      </c>
      <c r="N472" s="141" t="s">
        <v>34</v>
      </c>
      <c r="O472" s="142">
        <v>0</v>
      </c>
      <c r="P472" s="142">
        <f t="shared" si="161"/>
        <v>0</v>
      </c>
      <c r="Q472" s="142">
        <v>0</v>
      </c>
      <c r="R472" s="142">
        <f t="shared" si="162"/>
        <v>0</v>
      </c>
      <c r="S472" s="142">
        <v>0</v>
      </c>
      <c r="T472" s="143">
        <f t="shared" si="163"/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44" t="s">
        <v>128</v>
      </c>
      <c r="AT472" s="144" t="s">
        <v>124</v>
      </c>
      <c r="AU472" s="144" t="s">
        <v>77</v>
      </c>
      <c r="AY472" s="14" t="s">
        <v>121</v>
      </c>
      <c r="BE472" s="145">
        <f t="shared" si="164"/>
        <v>7303.33</v>
      </c>
      <c r="BF472" s="145">
        <f t="shared" si="165"/>
        <v>0</v>
      </c>
      <c r="BG472" s="145">
        <f t="shared" si="166"/>
        <v>0</v>
      </c>
      <c r="BH472" s="145">
        <f t="shared" si="167"/>
        <v>0</v>
      </c>
      <c r="BI472" s="145">
        <f t="shared" si="168"/>
        <v>0</v>
      </c>
      <c r="BJ472" s="14" t="s">
        <v>77</v>
      </c>
      <c r="BK472" s="145">
        <f t="shared" si="169"/>
        <v>7303.33</v>
      </c>
      <c r="BL472" s="14" t="s">
        <v>128</v>
      </c>
      <c r="BM472" s="144" t="s">
        <v>721</v>
      </c>
    </row>
    <row r="473" spans="1:65" s="12" customFormat="1" ht="25.9" customHeight="1">
      <c r="B473" s="122"/>
      <c r="D473" s="123" t="s">
        <v>68</v>
      </c>
      <c r="E473" s="124" t="s">
        <v>401</v>
      </c>
      <c r="F473" s="124" t="s">
        <v>402</v>
      </c>
      <c r="J473" s="125">
        <f>BK473</f>
        <v>22273.85</v>
      </c>
      <c r="L473" s="122"/>
      <c r="M473" s="126"/>
      <c r="N473" s="127"/>
      <c r="O473" s="127"/>
      <c r="P473" s="128">
        <f>SUM(P474:P476)</f>
        <v>4.6859999999999999</v>
      </c>
      <c r="Q473" s="127"/>
      <c r="R473" s="128">
        <f>SUM(R474:R476)</f>
        <v>0</v>
      </c>
      <c r="S473" s="127"/>
      <c r="T473" s="129">
        <f>SUM(T474:T476)</f>
        <v>0</v>
      </c>
      <c r="AR473" s="123" t="s">
        <v>77</v>
      </c>
      <c r="AT473" s="130" t="s">
        <v>68</v>
      </c>
      <c r="AU473" s="130" t="s">
        <v>69</v>
      </c>
      <c r="AY473" s="123" t="s">
        <v>121</v>
      </c>
      <c r="BK473" s="131">
        <f>SUM(BK474:BK476)</f>
        <v>22273.85</v>
      </c>
    </row>
    <row r="474" spans="1:65" s="2" customFormat="1" ht="33" customHeight="1">
      <c r="A474" s="26"/>
      <c r="B474" s="132"/>
      <c r="C474" s="133" t="s">
        <v>69</v>
      </c>
      <c r="D474" s="133" t="s">
        <v>124</v>
      </c>
      <c r="E474" s="134" t="s">
        <v>403</v>
      </c>
      <c r="F474" s="135" t="s">
        <v>404</v>
      </c>
      <c r="G474" s="136" t="s">
        <v>198</v>
      </c>
      <c r="H474" s="137">
        <v>2</v>
      </c>
      <c r="I474" s="138">
        <v>9950</v>
      </c>
      <c r="J474" s="138">
        <f>ROUND(I474*H474,2)</f>
        <v>19900</v>
      </c>
      <c r="K474" s="139"/>
      <c r="L474" s="27"/>
      <c r="M474" s="140" t="s">
        <v>1</v>
      </c>
      <c r="N474" s="141" t="s">
        <v>34</v>
      </c>
      <c r="O474" s="142">
        <v>0</v>
      </c>
      <c r="P474" s="142">
        <f>O474*H474</f>
        <v>0</v>
      </c>
      <c r="Q474" s="142">
        <v>0</v>
      </c>
      <c r="R474" s="142">
        <f>Q474*H474</f>
        <v>0</v>
      </c>
      <c r="S474" s="142">
        <v>0</v>
      </c>
      <c r="T474" s="143">
        <f>S474*H474</f>
        <v>0</v>
      </c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R474" s="144" t="s">
        <v>128</v>
      </c>
      <c r="AT474" s="144" t="s">
        <v>124</v>
      </c>
      <c r="AU474" s="144" t="s">
        <v>77</v>
      </c>
      <c r="AY474" s="14" t="s">
        <v>121</v>
      </c>
      <c r="BE474" s="145">
        <f>IF(N474="základní",J474,0)</f>
        <v>19900</v>
      </c>
      <c r="BF474" s="145">
        <f>IF(N474="snížená",J474,0)</f>
        <v>0</v>
      </c>
      <c r="BG474" s="145">
        <f>IF(N474="zákl. přenesená",J474,0)</f>
        <v>0</v>
      </c>
      <c r="BH474" s="145">
        <f>IF(N474="sníž. přenesená",J474,0)</f>
        <v>0</v>
      </c>
      <c r="BI474" s="145">
        <f>IF(N474="nulová",J474,0)</f>
        <v>0</v>
      </c>
      <c r="BJ474" s="14" t="s">
        <v>77</v>
      </c>
      <c r="BK474" s="145">
        <f>ROUND(I474*H474,2)</f>
        <v>19900</v>
      </c>
      <c r="BL474" s="14" t="s">
        <v>128</v>
      </c>
      <c r="BM474" s="144" t="s">
        <v>722</v>
      </c>
    </row>
    <row r="475" spans="1:65" s="2" customFormat="1" ht="21.75" customHeight="1">
      <c r="A475" s="26"/>
      <c r="B475" s="132"/>
      <c r="C475" s="133" t="s">
        <v>69</v>
      </c>
      <c r="D475" s="133" t="s">
        <v>124</v>
      </c>
      <c r="E475" s="134" t="s">
        <v>406</v>
      </c>
      <c r="F475" s="135" t="s">
        <v>407</v>
      </c>
      <c r="G475" s="136" t="s">
        <v>198</v>
      </c>
      <c r="H475" s="137">
        <v>11</v>
      </c>
      <c r="I475" s="138">
        <v>194.17</v>
      </c>
      <c r="J475" s="138">
        <f>ROUND(I475*H475,2)</f>
        <v>2135.87</v>
      </c>
      <c r="K475" s="139"/>
      <c r="L475" s="27"/>
      <c r="M475" s="140" t="s">
        <v>1</v>
      </c>
      <c r="N475" s="141" t="s">
        <v>34</v>
      </c>
      <c r="O475" s="142">
        <v>0.42599999999999999</v>
      </c>
      <c r="P475" s="142">
        <f>O475*H475</f>
        <v>4.6859999999999999</v>
      </c>
      <c r="Q475" s="142">
        <v>0</v>
      </c>
      <c r="R475" s="142">
        <f>Q475*H475</f>
        <v>0</v>
      </c>
      <c r="S475" s="142">
        <v>0</v>
      </c>
      <c r="T475" s="143">
        <f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44" t="s">
        <v>128</v>
      </c>
      <c r="AT475" s="144" t="s">
        <v>124</v>
      </c>
      <c r="AU475" s="144" t="s">
        <v>77</v>
      </c>
      <c r="AY475" s="14" t="s">
        <v>121</v>
      </c>
      <c r="BE475" s="145">
        <f>IF(N475="základní",J475,0)</f>
        <v>2135.87</v>
      </c>
      <c r="BF475" s="145">
        <f>IF(N475="snížená",J475,0)</f>
        <v>0</v>
      </c>
      <c r="BG475" s="145">
        <f>IF(N475="zákl. přenesená",J475,0)</f>
        <v>0</v>
      </c>
      <c r="BH475" s="145">
        <f>IF(N475="sníž. přenesená",J475,0)</f>
        <v>0</v>
      </c>
      <c r="BI475" s="145">
        <f>IF(N475="nulová",J475,0)</f>
        <v>0</v>
      </c>
      <c r="BJ475" s="14" t="s">
        <v>77</v>
      </c>
      <c r="BK475" s="145">
        <f>ROUND(I475*H475,2)</f>
        <v>2135.87</v>
      </c>
      <c r="BL475" s="14" t="s">
        <v>128</v>
      </c>
      <c r="BM475" s="144" t="s">
        <v>723</v>
      </c>
    </row>
    <row r="476" spans="1:65" s="2" customFormat="1" ht="21.75" customHeight="1">
      <c r="A476" s="26"/>
      <c r="B476" s="132"/>
      <c r="C476" s="133" t="s">
        <v>69</v>
      </c>
      <c r="D476" s="133" t="s">
        <v>124</v>
      </c>
      <c r="E476" s="134" t="s">
        <v>409</v>
      </c>
      <c r="F476" s="135" t="s">
        <v>410</v>
      </c>
      <c r="G476" s="136" t="s">
        <v>226</v>
      </c>
      <c r="H476" s="137">
        <v>1.08</v>
      </c>
      <c r="I476" s="138">
        <v>220.35</v>
      </c>
      <c r="J476" s="138">
        <f>ROUND(I476*H476,2)</f>
        <v>237.98</v>
      </c>
      <c r="K476" s="139"/>
      <c r="L476" s="27"/>
      <c r="M476" s="140" t="s">
        <v>1</v>
      </c>
      <c r="N476" s="141" t="s">
        <v>34</v>
      </c>
      <c r="O476" s="142">
        <v>0</v>
      </c>
      <c r="P476" s="142">
        <f>O476*H476</f>
        <v>0</v>
      </c>
      <c r="Q476" s="142">
        <v>0</v>
      </c>
      <c r="R476" s="142">
        <f>Q476*H476</f>
        <v>0</v>
      </c>
      <c r="S476" s="142">
        <v>0</v>
      </c>
      <c r="T476" s="143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44" t="s">
        <v>128</v>
      </c>
      <c r="AT476" s="144" t="s">
        <v>124</v>
      </c>
      <c r="AU476" s="144" t="s">
        <v>77</v>
      </c>
      <c r="AY476" s="14" t="s">
        <v>121</v>
      </c>
      <c r="BE476" s="145">
        <f>IF(N476="základní",J476,0)</f>
        <v>237.98</v>
      </c>
      <c r="BF476" s="145">
        <f>IF(N476="snížená",J476,0)</f>
        <v>0</v>
      </c>
      <c r="BG476" s="145">
        <f>IF(N476="zákl. přenesená",J476,0)</f>
        <v>0</v>
      </c>
      <c r="BH476" s="145">
        <f>IF(N476="sníž. přenesená",J476,0)</f>
        <v>0</v>
      </c>
      <c r="BI476" s="145">
        <f>IF(N476="nulová",J476,0)</f>
        <v>0</v>
      </c>
      <c r="BJ476" s="14" t="s">
        <v>77</v>
      </c>
      <c r="BK476" s="145">
        <f>ROUND(I476*H476,2)</f>
        <v>237.98</v>
      </c>
      <c r="BL476" s="14" t="s">
        <v>128</v>
      </c>
      <c r="BM476" s="144" t="s">
        <v>724</v>
      </c>
    </row>
    <row r="477" spans="1:65" s="12" customFormat="1" ht="25.9" customHeight="1">
      <c r="B477" s="122"/>
      <c r="D477" s="123" t="s">
        <v>68</v>
      </c>
      <c r="E477" s="124" t="s">
        <v>412</v>
      </c>
      <c r="F477" s="124" t="s">
        <v>413</v>
      </c>
      <c r="J477" s="125">
        <f>BK477</f>
        <v>340650.41</v>
      </c>
      <c r="L477" s="122"/>
      <c r="M477" s="126"/>
      <c r="N477" s="127"/>
      <c r="O477" s="127"/>
      <c r="P477" s="128">
        <f>SUM(P478:P481)</f>
        <v>0</v>
      </c>
      <c r="Q477" s="127"/>
      <c r="R477" s="128">
        <f>SUM(R478:R481)</f>
        <v>0</v>
      </c>
      <c r="S477" s="127"/>
      <c r="T477" s="129">
        <f>SUM(T478:T481)</f>
        <v>0</v>
      </c>
      <c r="AR477" s="123" t="s">
        <v>77</v>
      </c>
      <c r="AT477" s="130" t="s">
        <v>68</v>
      </c>
      <c r="AU477" s="130" t="s">
        <v>69</v>
      </c>
      <c r="AY477" s="123" t="s">
        <v>121</v>
      </c>
      <c r="BK477" s="131">
        <f>SUM(BK478:BK481)</f>
        <v>340650.41</v>
      </c>
    </row>
    <row r="478" spans="1:65" s="2" customFormat="1" ht="21.75" customHeight="1">
      <c r="A478" s="26"/>
      <c r="B478" s="132"/>
      <c r="C478" s="133" t="s">
        <v>69</v>
      </c>
      <c r="D478" s="133" t="s">
        <v>124</v>
      </c>
      <c r="E478" s="134" t="s">
        <v>414</v>
      </c>
      <c r="F478" s="135" t="s">
        <v>415</v>
      </c>
      <c r="G478" s="136" t="s">
        <v>198</v>
      </c>
      <c r="H478" s="137">
        <v>10</v>
      </c>
      <c r="I478" s="138">
        <v>13165</v>
      </c>
      <c r="J478" s="138">
        <f>ROUND(I478*H478,2)</f>
        <v>131650</v>
      </c>
      <c r="K478" s="139"/>
      <c r="L478" s="27"/>
      <c r="M478" s="140" t="s">
        <v>1</v>
      </c>
      <c r="N478" s="141" t="s">
        <v>34</v>
      </c>
      <c r="O478" s="142">
        <v>0</v>
      </c>
      <c r="P478" s="142">
        <f>O478*H478</f>
        <v>0</v>
      </c>
      <c r="Q478" s="142">
        <v>0</v>
      </c>
      <c r="R478" s="142">
        <f>Q478*H478</f>
        <v>0</v>
      </c>
      <c r="S478" s="142">
        <v>0</v>
      </c>
      <c r="T478" s="143">
        <f>S478*H478</f>
        <v>0</v>
      </c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R478" s="144" t="s">
        <v>128</v>
      </c>
      <c r="AT478" s="144" t="s">
        <v>124</v>
      </c>
      <c r="AU478" s="144" t="s">
        <v>77</v>
      </c>
      <c r="AY478" s="14" t="s">
        <v>121</v>
      </c>
      <c r="BE478" s="145">
        <f>IF(N478="základní",J478,0)</f>
        <v>131650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4" t="s">
        <v>77</v>
      </c>
      <c r="BK478" s="145">
        <f>ROUND(I478*H478,2)</f>
        <v>131650</v>
      </c>
      <c r="BL478" s="14" t="s">
        <v>128</v>
      </c>
      <c r="BM478" s="144" t="s">
        <v>725</v>
      </c>
    </row>
    <row r="479" spans="1:65" s="2" customFormat="1" ht="21.75" customHeight="1">
      <c r="A479" s="26"/>
      <c r="B479" s="132"/>
      <c r="C479" s="133" t="s">
        <v>69</v>
      </c>
      <c r="D479" s="133" t="s">
        <v>124</v>
      </c>
      <c r="E479" s="134" t="s">
        <v>420</v>
      </c>
      <c r="F479" s="135" t="s">
        <v>421</v>
      </c>
      <c r="G479" s="136" t="s">
        <v>198</v>
      </c>
      <c r="H479" s="137">
        <v>3</v>
      </c>
      <c r="I479" s="138">
        <v>31590</v>
      </c>
      <c r="J479" s="138">
        <f>ROUND(I479*H479,2)</f>
        <v>94770</v>
      </c>
      <c r="K479" s="139"/>
      <c r="L479" s="27"/>
      <c r="M479" s="140" t="s">
        <v>1</v>
      </c>
      <c r="N479" s="141" t="s">
        <v>34</v>
      </c>
      <c r="O479" s="142">
        <v>0</v>
      </c>
      <c r="P479" s="142">
        <f>O479*H479</f>
        <v>0</v>
      </c>
      <c r="Q479" s="142">
        <v>0</v>
      </c>
      <c r="R479" s="142">
        <f>Q479*H479</f>
        <v>0</v>
      </c>
      <c r="S479" s="142">
        <v>0</v>
      </c>
      <c r="T479" s="143">
        <f>S479*H479</f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44" t="s">
        <v>128</v>
      </c>
      <c r="AT479" s="144" t="s">
        <v>124</v>
      </c>
      <c r="AU479" s="144" t="s">
        <v>77</v>
      </c>
      <c r="AY479" s="14" t="s">
        <v>121</v>
      </c>
      <c r="BE479" s="145">
        <f>IF(N479="základní",J479,0)</f>
        <v>94770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4" t="s">
        <v>77</v>
      </c>
      <c r="BK479" s="145">
        <f>ROUND(I479*H479,2)</f>
        <v>94770</v>
      </c>
      <c r="BL479" s="14" t="s">
        <v>128</v>
      </c>
      <c r="BM479" s="144" t="s">
        <v>726</v>
      </c>
    </row>
    <row r="480" spans="1:65" s="2" customFormat="1" ht="21.75" customHeight="1">
      <c r="A480" s="26"/>
      <c r="B480" s="132"/>
      <c r="C480" s="133" t="s">
        <v>69</v>
      </c>
      <c r="D480" s="133" t="s">
        <v>124</v>
      </c>
      <c r="E480" s="134" t="s">
        <v>423</v>
      </c>
      <c r="F480" s="135" t="s">
        <v>424</v>
      </c>
      <c r="G480" s="136" t="s">
        <v>198</v>
      </c>
      <c r="H480" s="137">
        <v>3</v>
      </c>
      <c r="I480" s="138">
        <v>36080</v>
      </c>
      <c r="J480" s="138">
        <f>ROUND(I480*H480,2)</f>
        <v>108240</v>
      </c>
      <c r="K480" s="139"/>
      <c r="L480" s="27"/>
      <c r="M480" s="140" t="s">
        <v>1</v>
      </c>
      <c r="N480" s="141" t="s">
        <v>34</v>
      </c>
      <c r="O480" s="142">
        <v>0</v>
      </c>
      <c r="P480" s="142">
        <f>O480*H480</f>
        <v>0</v>
      </c>
      <c r="Q480" s="142">
        <v>0</v>
      </c>
      <c r="R480" s="142">
        <f>Q480*H480</f>
        <v>0</v>
      </c>
      <c r="S480" s="142">
        <v>0</v>
      </c>
      <c r="T480" s="143">
        <f>S480*H480</f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44" t="s">
        <v>128</v>
      </c>
      <c r="AT480" s="144" t="s">
        <v>124</v>
      </c>
      <c r="AU480" s="144" t="s">
        <v>77</v>
      </c>
      <c r="AY480" s="14" t="s">
        <v>121</v>
      </c>
      <c r="BE480" s="145">
        <f>IF(N480="základní",J480,0)</f>
        <v>108240</v>
      </c>
      <c r="BF480" s="145">
        <f>IF(N480="snížená",J480,0)</f>
        <v>0</v>
      </c>
      <c r="BG480" s="145">
        <f>IF(N480="zákl. přenesená",J480,0)</f>
        <v>0</v>
      </c>
      <c r="BH480" s="145">
        <f>IF(N480="sníž. přenesená",J480,0)</f>
        <v>0</v>
      </c>
      <c r="BI480" s="145">
        <f>IF(N480="nulová",J480,0)</f>
        <v>0</v>
      </c>
      <c r="BJ480" s="14" t="s">
        <v>77</v>
      </c>
      <c r="BK480" s="145">
        <f>ROUND(I480*H480,2)</f>
        <v>108240</v>
      </c>
      <c r="BL480" s="14" t="s">
        <v>128</v>
      </c>
      <c r="BM480" s="144" t="s">
        <v>727</v>
      </c>
    </row>
    <row r="481" spans="1:65" s="2" customFormat="1" ht="21.75" customHeight="1">
      <c r="A481" s="26"/>
      <c r="B481" s="132"/>
      <c r="C481" s="133" t="s">
        <v>69</v>
      </c>
      <c r="D481" s="133" t="s">
        <v>124</v>
      </c>
      <c r="E481" s="134" t="s">
        <v>426</v>
      </c>
      <c r="F481" s="135" t="s">
        <v>427</v>
      </c>
      <c r="G481" s="136" t="s">
        <v>226</v>
      </c>
      <c r="H481" s="137">
        <v>1.79</v>
      </c>
      <c r="I481" s="138">
        <v>3346.6</v>
      </c>
      <c r="J481" s="138">
        <f>ROUND(I481*H481,2)</f>
        <v>5990.41</v>
      </c>
      <c r="K481" s="139"/>
      <c r="L481" s="27"/>
      <c r="M481" s="140" t="s">
        <v>1</v>
      </c>
      <c r="N481" s="141" t="s">
        <v>34</v>
      </c>
      <c r="O481" s="142">
        <v>0</v>
      </c>
      <c r="P481" s="142">
        <f>O481*H481</f>
        <v>0</v>
      </c>
      <c r="Q481" s="142">
        <v>0</v>
      </c>
      <c r="R481" s="142">
        <f>Q481*H481</f>
        <v>0</v>
      </c>
      <c r="S481" s="142">
        <v>0</v>
      </c>
      <c r="T481" s="143">
        <f>S481*H481</f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44" t="s">
        <v>128</v>
      </c>
      <c r="AT481" s="144" t="s">
        <v>124</v>
      </c>
      <c r="AU481" s="144" t="s">
        <v>77</v>
      </c>
      <c r="AY481" s="14" t="s">
        <v>121</v>
      </c>
      <c r="BE481" s="145">
        <f>IF(N481="základní",J481,0)</f>
        <v>5990.41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14" t="s">
        <v>77</v>
      </c>
      <c r="BK481" s="145">
        <f>ROUND(I481*H481,2)</f>
        <v>5990.41</v>
      </c>
      <c r="BL481" s="14" t="s">
        <v>128</v>
      </c>
      <c r="BM481" s="144" t="s">
        <v>728</v>
      </c>
    </row>
    <row r="482" spans="1:65" s="12" customFormat="1" ht="25.9" customHeight="1">
      <c r="B482" s="122"/>
      <c r="D482" s="123" t="s">
        <v>68</v>
      </c>
      <c r="E482" s="124" t="s">
        <v>429</v>
      </c>
      <c r="F482" s="124" t="s">
        <v>430</v>
      </c>
      <c r="J482" s="125">
        <f>BK482</f>
        <v>570515.61</v>
      </c>
      <c r="L482" s="122"/>
      <c r="M482" s="126"/>
      <c r="N482" s="127"/>
      <c r="O482" s="127"/>
      <c r="P482" s="128">
        <f>SUM(P483:P485)</f>
        <v>896.23076800000001</v>
      </c>
      <c r="Q482" s="127"/>
      <c r="R482" s="128">
        <f>SUM(R483:R485)</f>
        <v>2.2905991024000003</v>
      </c>
      <c r="S482" s="127"/>
      <c r="T482" s="129">
        <f>SUM(T483:T485)</f>
        <v>0</v>
      </c>
      <c r="AR482" s="123" t="s">
        <v>77</v>
      </c>
      <c r="AT482" s="130" t="s">
        <v>68</v>
      </c>
      <c r="AU482" s="130" t="s">
        <v>69</v>
      </c>
      <c r="AY482" s="123" t="s">
        <v>121</v>
      </c>
      <c r="BK482" s="131">
        <f>SUM(BK483:BK485)</f>
        <v>570515.61</v>
      </c>
    </row>
    <row r="483" spans="1:65" s="2" customFormat="1" ht="21.75" customHeight="1">
      <c r="A483" s="26"/>
      <c r="B483" s="132"/>
      <c r="C483" s="133" t="s">
        <v>69</v>
      </c>
      <c r="D483" s="133" t="s">
        <v>124</v>
      </c>
      <c r="E483" s="134" t="s">
        <v>729</v>
      </c>
      <c r="F483" s="135" t="s">
        <v>730</v>
      </c>
      <c r="G483" s="136" t="s">
        <v>133</v>
      </c>
      <c r="H483" s="137">
        <v>1</v>
      </c>
      <c r="I483" s="138">
        <v>14000</v>
      </c>
      <c r="J483" s="138">
        <f>ROUND(I483*H483,2)</f>
        <v>14000</v>
      </c>
      <c r="K483" s="139"/>
      <c r="L483" s="27"/>
      <c r="M483" s="140" t="s">
        <v>1</v>
      </c>
      <c r="N483" s="141" t="s">
        <v>34</v>
      </c>
      <c r="O483" s="142">
        <v>0</v>
      </c>
      <c r="P483" s="142">
        <f>O483*H483</f>
        <v>0</v>
      </c>
      <c r="Q483" s="142">
        <v>0</v>
      </c>
      <c r="R483" s="142">
        <f>Q483*H483</f>
        <v>0</v>
      </c>
      <c r="S483" s="142">
        <v>0</v>
      </c>
      <c r="T483" s="143">
        <f>S483*H483</f>
        <v>0</v>
      </c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R483" s="144" t="s">
        <v>128</v>
      </c>
      <c r="AT483" s="144" t="s">
        <v>124</v>
      </c>
      <c r="AU483" s="144" t="s">
        <v>77</v>
      </c>
      <c r="AY483" s="14" t="s">
        <v>121</v>
      </c>
      <c r="BE483" s="145">
        <f>IF(N483="základní",J483,0)</f>
        <v>14000</v>
      </c>
      <c r="BF483" s="145">
        <f>IF(N483="snížená",J483,0)</f>
        <v>0</v>
      </c>
      <c r="BG483" s="145">
        <f>IF(N483="zákl. přenesená",J483,0)</f>
        <v>0</v>
      </c>
      <c r="BH483" s="145">
        <f>IF(N483="sníž. přenesená",J483,0)</f>
        <v>0</v>
      </c>
      <c r="BI483" s="145">
        <f>IF(N483="nulová",J483,0)</f>
        <v>0</v>
      </c>
      <c r="BJ483" s="14" t="s">
        <v>77</v>
      </c>
      <c r="BK483" s="145">
        <f>ROUND(I483*H483,2)</f>
        <v>14000</v>
      </c>
      <c r="BL483" s="14" t="s">
        <v>128</v>
      </c>
      <c r="BM483" s="144" t="s">
        <v>731</v>
      </c>
    </row>
    <row r="484" spans="1:65" s="2" customFormat="1" ht="21.75" customHeight="1">
      <c r="A484" s="26"/>
      <c r="B484" s="132"/>
      <c r="C484" s="133" t="s">
        <v>69</v>
      </c>
      <c r="D484" s="133" t="s">
        <v>124</v>
      </c>
      <c r="E484" s="134" t="s">
        <v>434</v>
      </c>
      <c r="F484" s="135" t="s">
        <v>435</v>
      </c>
      <c r="G484" s="136" t="s">
        <v>176</v>
      </c>
      <c r="H484" s="137">
        <v>5210.6440000000002</v>
      </c>
      <c r="I484" s="138">
        <v>92.41</v>
      </c>
      <c r="J484" s="138">
        <f>ROUND(I484*H484,2)</f>
        <v>481515.61</v>
      </c>
      <c r="K484" s="139"/>
      <c r="L484" s="27"/>
      <c r="M484" s="140" t="s">
        <v>1</v>
      </c>
      <c r="N484" s="141" t="s">
        <v>34</v>
      </c>
      <c r="O484" s="142">
        <v>0.17199999999999999</v>
      </c>
      <c r="P484" s="142">
        <f>O484*H484</f>
        <v>896.23076800000001</v>
      </c>
      <c r="Q484" s="142">
        <v>4.3960000000000001E-4</v>
      </c>
      <c r="R484" s="142">
        <f>Q484*H484</f>
        <v>2.2905991024000003</v>
      </c>
      <c r="S484" s="142">
        <v>0</v>
      </c>
      <c r="T484" s="143">
        <f>S484*H484</f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44" t="s">
        <v>128</v>
      </c>
      <c r="AT484" s="144" t="s">
        <v>124</v>
      </c>
      <c r="AU484" s="144" t="s">
        <v>77</v>
      </c>
      <c r="AY484" s="14" t="s">
        <v>121</v>
      </c>
      <c r="BE484" s="145">
        <f>IF(N484="základní",J484,0)</f>
        <v>481515.61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4" t="s">
        <v>77</v>
      </c>
      <c r="BK484" s="145">
        <f>ROUND(I484*H484,2)</f>
        <v>481515.61</v>
      </c>
      <c r="BL484" s="14" t="s">
        <v>128</v>
      </c>
      <c r="BM484" s="144" t="s">
        <v>732</v>
      </c>
    </row>
    <row r="485" spans="1:65" s="2" customFormat="1" ht="33" customHeight="1">
      <c r="A485" s="26"/>
      <c r="B485" s="132"/>
      <c r="C485" s="133" t="s">
        <v>69</v>
      </c>
      <c r="D485" s="133" t="s">
        <v>124</v>
      </c>
      <c r="E485" s="134" t="s">
        <v>437</v>
      </c>
      <c r="F485" s="135" t="s">
        <v>438</v>
      </c>
      <c r="G485" s="136" t="s">
        <v>133</v>
      </c>
      <c r="H485" s="137">
        <v>1</v>
      </c>
      <c r="I485" s="138">
        <v>75000</v>
      </c>
      <c r="J485" s="138">
        <f>ROUND(I485*H485,2)</f>
        <v>75000</v>
      </c>
      <c r="K485" s="139"/>
      <c r="L485" s="27"/>
      <c r="M485" s="140" t="s">
        <v>1</v>
      </c>
      <c r="N485" s="141" t="s">
        <v>34</v>
      </c>
      <c r="O485" s="142">
        <v>0</v>
      </c>
      <c r="P485" s="142">
        <f>O485*H485</f>
        <v>0</v>
      </c>
      <c r="Q485" s="142">
        <v>0</v>
      </c>
      <c r="R485" s="142">
        <f>Q485*H485</f>
        <v>0</v>
      </c>
      <c r="S485" s="142">
        <v>0</v>
      </c>
      <c r="T485" s="143">
        <f>S485*H485</f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44" t="s">
        <v>128</v>
      </c>
      <c r="AT485" s="144" t="s">
        <v>124</v>
      </c>
      <c r="AU485" s="144" t="s">
        <v>77</v>
      </c>
      <c r="AY485" s="14" t="s">
        <v>121</v>
      </c>
      <c r="BE485" s="145">
        <f>IF(N485="základní",J485,0)</f>
        <v>75000</v>
      </c>
      <c r="BF485" s="145">
        <f>IF(N485="snížená",J485,0)</f>
        <v>0</v>
      </c>
      <c r="BG485" s="145">
        <f>IF(N485="zákl. přenesená",J485,0)</f>
        <v>0</v>
      </c>
      <c r="BH485" s="145">
        <f>IF(N485="sníž. přenesená",J485,0)</f>
        <v>0</v>
      </c>
      <c r="BI485" s="145">
        <f>IF(N485="nulová",J485,0)</f>
        <v>0</v>
      </c>
      <c r="BJ485" s="14" t="s">
        <v>77</v>
      </c>
      <c r="BK485" s="145">
        <f>ROUND(I485*H485,2)</f>
        <v>75000</v>
      </c>
      <c r="BL485" s="14" t="s">
        <v>128</v>
      </c>
      <c r="BM485" s="144" t="s">
        <v>733</v>
      </c>
    </row>
    <row r="486" spans="1:65" s="12" customFormat="1" ht="25.9" customHeight="1">
      <c r="B486" s="122"/>
      <c r="D486" s="123" t="s">
        <v>68</v>
      </c>
      <c r="E486" s="124" t="s">
        <v>440</v>
      </c>
      <c r="F486" s="124" t="s">
        <v>441</v>
      </c>
      <c r="J486" s="125">
        <f>BK486</f>
        <v>36273.47</v>
      </c>
      <c r="L486" s="122"/>
      <c r="M486" s="126"/>
      <c r="N486" s="127"/>
      <c r="O486" s="127"/>
      <c r="P486" s="128">
        <f>P487</f>
        <v>62.246050000000004</v>
      </c>
      <c r="Q486" s="127"/>
      <c r="R486" s="128">
        <f>R487</f>
        <v>0.14233963999999999</v>
      </c>
      <c r="S486" s="127"/>
      <c r="T486" s="129">
        <f>T487</f>
        <v>0</v>
      </c>
      <c r="AR486" s="123" t="s">
        <v>77</v>
      </c>
      <c r="AT486" s="130" t="s">
        <v>68</v>
      </c>
      <c r="AU486" s="130" t="s">
        <v>69</v>
      </c>
      <c r="AY486" s="123" t="s">
        <v>121</v>
      </c>
      <c r="BK486" s="131">
        <f>BK487</f>
        <v>36273.47</v>
      </c>
    </row>
    <row r="487" spans="1:65" s="2" customFormat="1" ht="21.75" customHeight="1">
      <c r="A487" s="26"/>
      <c r="B487" s="132"/>
      <c r="C487" s="133" t="s">
        <v>69</v>
      </c>
      <c r="D487" s="133" t="s">
        <v>124</v>
      </c>
      <c r="E487" s="134" t="s">
        <v>442</v>
      </c>
      <c r="F487" s="135" t="s">
        <v>443</v>
      </c>
      <c r="G487" s="136" t="s">
        <v>176</v>
      </c>
      <c r="H487" s="137">
        <v>550.85</v>
      </c>
      <c r="I487" s="138">
        <v>65.849999999999994</v>
      </c>
      <c r="J487" s="138">
        <f>ROUND(I487*H487,2)</f>
        <v>36273.47</v>
      </c>
      <c r="K487" s="139"/>
      <c r="L487" s="27"/>
      <c r="M487" s="140" t="s">
        <v>1</v>
      </c>
      <c r="N487" s="141" t="s">
        <v>34</v>
      </c>
      <c r="O487" s="142">
        <v>0.113</v>
      </c>
      <c r="P487" s="142">
        <f>O487*H487</f>
        <v>62.246050000000004</v>
      </c>
      <c r="Q487" s="142">
        <v>2.5839999999999999E-4</v>
      </c>
      <c r="R487" s="142">
        <f>Q487*H487</f>
        <v>0.14233963999999999</v>
      </c>
      <c r="S487" s="142">
        <v>0</v>
      </c>
      <c r="T487" s="143">
        <f>S487*H487</f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44" t="s">
        <v>128</v>
      </c>
      <c r="AT487" s="144" t="s">
        <v>124</v>
      </c>
      <c r="AU487" s="144" t="s">
        <v>77</v>
      </c>
      <c r="AY487" s="14" t="s">
        <v>121</v>
      </c>
      <c r="BE487" s="145">
        <f>IF(N487="základní",J487,0)</f>
        <v>36273.47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4" t="s">
        <v>77</v>
      </c>
      <c r="BK487" s="145">
        <f>ROUND(I487*H487,2)</f>
        <v>36273.47</v>
      </c>
      <c r="BL487" s="14" t="s">
        <v>128</v>
      </c>
      <c r="BM487" s="144" t="s">
        <v>734</v>
      </c>
    </row>
    <row r="488" spans="1:65" s="12" customFormat="1" ht="25.9" customHeight="1">
      <c r="B488" s="122"/>
      <c r="D488" s="123" t="s">
        <v>68</v>
      </c>
      <c r="E488" s="124" t="s">
        <v>445</v>
      </c>
      <c r="F488" s="124" t="s">
        <v>446</v>
      </c>
      <c r="J488" s="125">
        <f>BK488</f>
        <v>45234</v>
      </c>
      <c r="L488" s="122"/>
      <c r="M488" s="126"/>
      <c r="N488" s="127"/>
      <c r="O488" s="127"/>
      <c r="P488" s="128">
        <f>P489</f>
        <v>0</v>
      </c>
      <c r="Q488" s="127"/>
      <c r="R488" s="128">
        <f>R489</f>
        <v>0</v>
      </c>
      <c r="S488" s="127"/>
      <c r="T488" s="129">
        <f>T489</f>
        <v>0</v>
      </c>
      <c r="AR488" s="123" t="s">
        <v>77</v>
      </c>
      <c r="AT488" s="130" t="s">
        <v>68</v>
      </c>
      <c r="AU488" s="130" t="s">
        <v>69</v>
      </c>
      <c r="AY488" s="123" t="s">
        <v>121</v>
      </c>
      <c r="BK488" s="131">
        <f>BK489</f>
        <v>45234</v>
      </c>
    </row>
    <row r="489" spans="1:65" s="2" customFormat="1" ht="16.5" customHeight="1">
      <c r="A489" s="26"/>
      <c r="B489" s="132"/>
      <c r="C489" s="133" t="s">
        <v>69</v>
      </c>
      <c r="D489" s="133" t="s">
        <v>124</v>
      </c>
      <c r="E489" s="134" t="s">
        <v>447</v>
      </c>
      <c r="F489" s="135" t="s">
        <v>448</v>
      </c>
      <c r="G489" s="136" t="s">
        <v>449</v>
      </c>
      <c r="H489" s="137">
        <v>1</v>
      </c>
      <c r="I489" s="138">
        <v>45234</v>
      </c>
      <c r="J489" s="138">
        <f>ROUND(I489*H489,2)</f>
        <v>45234</v>
      </c>
      <c r="K489" s="139"/>
      <c r="L489" s="27"/>
      <c r="M489" s="140" t="s">
        <v>1</v>
      </c>
      <c r="N489" s="141" t="s">
        <v>34</v>
      </c>
      <c r="O489" s="142">
        <v>0</v>
      </c>
      <c r="P489" s="142">
        <f>O489*H489</f>
        <v>0</v>
      </c>
      <c r="Q489" s="142">
        <v>0</v>
      </c>
      <c r="R489" s="142">
        <f>Q489*H489</f>
        <v>0</v>
      </c>
      <c r="S489" s="142">
        <v>0</v>
      </c>
      <c r="T489" s="143">
        <f>S489*H489</f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44" t="s">
        <v>128</v>
      </c>
      <c r="AT489" s="144" t="s">
        <v>124</v>
      </c>
      <c r="AU489" s="144" t="s">
        <v>77</v>
      </c>
      <c r="AY489" s="14" t="s">
        <v>121</v>
      </c>
      <c r="BE489" s="145">
        <f>IF(N489="základní",J489,0)</f>
        <v>45234</v>
      </c>
      <c r="BF489" s="145">
        <f>IF(N489="snížená",J489,0)</f>
        <v>0</v>
      </c>
      <c r="BG489" s="145">
        <f>IF(N489="zákl. přenesená",J489,0)</f>
        <v>0</v>
      </c>
      <c r="BH489" s="145">
        <f>IF(N489="sníž. přenesená",J489,0)</f>
        <v>0</v>
      </c>
      <c r="BI489" s="145">
        <f>IF(N489="nulová",J489,0)</f>
        <v>0</v>
      </c>
      <c r="BJ489" s="14" t="s">
        <v>77</v>
      </c>
      <c r="BK489" s="145">
        <f>ROUND(I489*H489,2)</f>
        <v>45234</v>
      </c>
      <c r="BL489" s="14" t="s">
        <v>128</v>
      </c>
      <c r="BM489" s="144" t="s">
        <v>735</v>
      </c>
    </row>
    <row r="490" spans="1:65" s="12" customFormat="1" ht="25.9" customHeight="1">
      <c r="B490" s="122"/>
      <c r="D490" s="123" t="s">
        <v>68</v>
      </c>
      <c r="E490" s="124" t="s">
        <v>451</v>
      </c>
      <c r="F490" s="124" t="s">
        <v>452</v>
      </c>
      <c r="J490" s="125">
        <f>BK490</f>
        <v>90468</v>
      </c>
      <c r="L490" s="122"/>
      <c r="M490" s="126"/>
      <c r="N490" s="127"/>
      <c r="O490" s="127"/>
      <c r="P490" s="128">
        <f>P491</f>
        <v>0</v>
      </c>
      <c r="Q490" s="127"/>
      <c r="R490" s="128">
        <f>R491</f>
        <v>0</v>
      </c>
      <c r="S490" s="127"/>
      <c r="T490" s="129">
        <f>T491</f>
        <v>0</v>
      </c>
      <c r="AR490" s="123" t="s">
        <v>77</v>
      </c>
      <c r="AT490" s="130" t="s">
        <v>68</v>
      </c>
      <c r="AU490" s="130" t="s">
        <v>69</v>
      </c>
      <c r="AY490" s="123" t="s">
        <v>121</v>
      </c>
      <c r="BK490" s="131">
        <f>BK491</f>
        <v>90468</v>
      </c>
    </row>
    <row r="491" spans="1:65" s="2" customFormat="1" ht="16.5" customHeight="1">
      <c r="A491" s="26"/>
      <c r="B491" s="132"/>
      <c r="C491" s="133" t="s">
        <v>69</v>
      </c>
      <c r="D491" s="133" t="s">
        <v>124</v>
      </c>
      <c r="E491" s="134" t="s">
        <v>453</v>
      </c>
      <c r="F491" s="135" t="s">
        <v>454</v>
      </c>
      <c r="G491" s="136" t="s">
        <v>449</v>
      </c>
      <c r="H491" s="137">
        <v>1</v>
      </c>
      <c r="I491" s="138">
        <v>90468</v>
      </c>
      <c r="J491" s="138">
        <f>ROUND(I491*H491,2)</f>
        <v>90468</v>
      </c>
      <c r="K491" s="139"/>
      <c r="L491" s="27"/>
      <c r="M491" s="158" t="s">
        <v>1</v>
      </c>
      <c r="N491" s="159" t="s">
        <v>34</v>
      </c>
      <c r="O491" s="160">
        <v>0</v>
      </c>
      <c r="P491" s="160">
        <f>O491*H491</f>
        <v>0</v>
      </c>
      <c r="Q491" s="160">
        <v>0</v>
      </c>
      <c r="R491" s="160">
        <f>Q491*H491</f>
        <v>0</v>
      </c>
      <c r="S491" s="160">
        <v>0</v>
      </c>
      <c r="T491" s="161">
        <f>S491*H491</f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44" t="s">
        <v>128</v>
      </c>
      <c r="AT491" s="144" t="s">
        <v>124</v>
      </c>
      <c r="AU491" s="144" t="s">
        <v>77</v>
      </c>
      <c r="AY491" s="14" t="s">
        <v>121</v>
      </c>
      <c r="BE491" s="145">
        <f>IF(N491="základní",J491,0)</f>
        <v>90468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4" t="s">
        <v>77</v>
      </c>
      <c r="BK491" s="145">
        <f>ROUND(I491*H491,2)</f>
        <v>90468</v>
      </c>
      <c r="BL491" s="14" t="s">
        <v>128</v>
      </c>
      <c r="BM491" s="144" t="s">
        <v>736</v>
      </c>
    </row>
    <row r="492" spans="1:65" s="2" customFormat="1" ht="6.95" customHeight="1">
      <c r="A492" s="26"/>
      <c r="B492" s="41"/>
      <c r="C492" s="42"/>
      <c r="D492" s="42"/>
      <c r="E492" s="42"/>
      <c r="F492" s="42"/>
      <c r="G492" s="42"/>
      <c r="H492" s="42"/>
      <c r="I492" s="42"/>
      <c r="J492" s="42"/>
      <c r="K492" s="42"/>
      <c r="L492" s="27"/>
      <c r="M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</sheetData>
  <autoFilter ref="C162:K491"/>
  <mergeCells count="9">
    <mergeCell ref="E87:H87"/>
    <mergeCell ref="E153:H153"/>
    <mergeCell ref="E155:H15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Objekt2 - Zakazka</vt:lpstr>
      <vt:lpstr>'Objekt2 - Zakazka'!Názvy_tisku</vt:lpstr>
      <vt:lpstr>'Rekapitulace stavby'!Názvy_tisku</vt:lpstr>
      <vt:lpstr>'Objekt2 - Zakazka'!Oblast_tisku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Morávek</dc:creator>
  <cp:lastModifiedBy>Kroupa</cp:lastModifiedBy>
  <dcterms:created xsi:type="dcterms:W3CDTF">2021-01-28T08:35:16Z</dcterms:created>
  <dcterms:modified xsi:type="dcterms:W3CDTF">2021-02-08T08:24:04Z</dcterms:modified>
</cp:coreProperties>
</file>