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00 - Vedlejší rozpočt..." sheetId="2" r:id="rId2"/>
    <sheet name="SO 101 - Rekonstrukce cho..." sheetId="3" r:id="rId3"/>
    <sheet name="SO 102 - Rekonstrukce cho..." sheetId="4" r:id="rId4"/>
    <sheet name="SO 103 - Rekonstrukce cho..." sheetId="5" r:id="rId5"/>
    <sheet name="SO 104 - Rekonstrukce cho..." sheetId="6" r:id="rId6"/>
    <sheet name="SO 105 - Rekonstrukce cho..." sheetId="7" r:id="rId7"/>
    <sheet name="SO 000 - Vedlejší rozpočt..._01" sheetId="8" r:id="rId8"/>
    <sheet name="SO 104 - Rekonstrukce cho..._01" sheetId="9" r:id="rId9"/>
    <sheet name="SO 105 - Rekonstrukce cho..._01" sheetId="10" r:id="rId10"/>
  </sheets>
  <definedNames>
    <definedName name="_xlnm.Print_Area" localSheetId="0">'Rekapitulace stavby'!$D$4:$AO$76,'Rekapitulace stavby'!$C$82:$AQ$106</definedName>
    <definedName name="_xlnm.Print_Titles" localSheetId="0">'Rekapitulace stavby'!$92:$92</definedName>
    <definedName name="_xlnm._FilterDatabase" localSheetId="1" hidden="1">'SO 000 - Vedlejší rozpočt...'!$C$120:$K$128</definedName>
    <definedName name="_xlnm.Print_Area" localSheetId="1">'SO 000 - Vedlejší rozpočt...'!$C$4:$J$76,'SO 000 - Vedlejší rozpočt...'!$C$82:$J$100,'SO 000 - Vedlejší rozpočt...'!$C$106:$K$128</definedName>
    <definedName name="_xlnm.Print_Titles" localSheetId="1">'SO 000 - Vedlejší rozpočt...'!$120:$120</definedName>
    <definedName name="_xlnm._FilterDatabase" localSheetId="2" hidden="1">'SO 101 - Rekonstrukce cho...'!$C$127:$K$260</definedName>
    <definedName name="_xlnm.Print_Area" localSheetId="2">'SO 101 - Rekonstrukce cho...'!$C$4:$J$76,'SO 101 - Rekonstrukce cho...'!$C$82:$J$107,'SO 101 - Rekonstrukce cho...'!$C$113:$K$260</definedName>
    <definedName name="_xlnm.Print_Titles" localSheetId="2">'SO 101 - Rekonstrukce cho...'!$127:$127</definedName>
    <definedName name="_xlnm._FilterDatabase" localSheetId="3" hidden="1">'SO 102 - Rekonstrukce cho...'!$C$127:$K$257</definedName>
    <definedName name="_xlnm.Print_Area" localSheetId="3">'SO 102 - Rekonstrukce cho...'!$C$4:$J$76,'SO 102 - Rekonstrukce cho...'!$C$82:$J$107,'SO 102 - Rekonstrukce cho...'!$C$113:$K$257</definedName>
    <definedName name="_xlnm.Print_Titles" localSheetId="3">'SO 102 - Rekonstrukce cho...'!$127:$127</definedName>
    <definedName name="_xlnm._FilterDatabase" localSheetId="4" hidden="1">'SO 103 - Rekonstrukce cho...'!$C$126:$K$238</definedName>
    <definedName name="_xlnm.Print_Area" localSheetId="4">'SO 103 - Rekonstrukce cho...'!$C$4:$J$76,'SO 103 - Rekonstrukce cho...'!$C$82:$J$106,'SO 103 - Rekonstrukce cho...'!$C$112:$K$238</definedName>
    <definedName name="_xlnm.Print_Titles" localSheetId="4">'SO 103 - Rekonstrukce cho...'!$126:$126</definedName>
    <definedName name="_xlnm._FilterDatabase" localSheetId="5" hidden="1">'SO 104 - Rekonstrukce cho...'!$C$127:$K$260</definedName>
    <definedName name="_xlnm.Print_Area" localSheetId="5">'SO 104 - Rekonstrukce cho...'!$C$4:$J$76,'SO 104 - Rekonstrukce cho...'!$C$82:$J$107,'SO 104 - Rekonstrukce cho...'!$C$113:$K$260</definedName>
    <definedName name="_xlnm.Print_Titles" localSheetId="5">'SO 104 - Rekonstrukce cho...'!$127:$127</definedName>
    <definedName name="_xlnm._FilterDatabase" localSheetId="6" hidden="1">'SO 105 - Rekonstrukce cho...'!$C$126:$K$246</definedName>
    <definedName name="_xlnm.Print_Area" localSheetId="6">'SO 105 - Rekonstrukce cho...'!$C$4:$J$76,'SO 105 - Rekonstrukce cho...'!$C$82:$J$106,'SO 105 - Rekonstrukce cho...'!$C$112:$K$246</definedName>
    <definedName name="_xlnm.Print_Titles" localSheetId="6">'SO 105 - Rekonstrukce cho...'!$126:$126</definedName>
    <definedName name="_xlnm._FilterDatabase" localSheetId="7" hidden="1">'SO 000 - Vedlejší rozpočt..._01'!$C$120:$K$134</definedName>
    <definedName name="_xlnm.Print_Area" localSheetId="7">'SO 000 - Vedlejší rozpočt..._01'!$C$4:$J$76,'SO 000 - Vedlejší rozpočt..._01'!$C$82:$J$100,'SO 000 - Vedlejší rozpočt..._01'!$C$106:$K$134</definedName>
    <definedName name="_xlnm.Print_Titles" localSheetId="7">'SO 000 - Vedlejší rozpočt..._01'!$120:$120</definedName>
    <definedName name="_xlnm._FilterDatabase" localSheetId="8" hidden="1">'SO 104 - Rekonstrukce cho..._01'!$C$124:$K$189</definedName>
    <definedName name="_xlnm.Print_Area" localSheetId="8">'SO 104 - Rekonstrukce cho..._01'!$C$4:$J$76,'SO 104 - Rekonstrukce cho..._01'!$C$82:$J$104,'SO 104 - Rekonstrukce cho..._01'!$C$110:$K$189</definedName>
    <definedName name="_xlnm.Print_Titles" localSheetId="8">'SO 104 - Rekonstrukce cho..._01'!$124:$124</definedName>
    <definedName name="_xlnm._FilterDatabase" localSheetId="9" hidden="1">'SO 105 - Rekonstrukce cho..._01'!$C$124:$K$189</definedName>
    <definedName name="_xlnm.Print_Area" localSheetId="9">'SO 105 - Rekonstrukce cho..._01'!$C$4:$J$76,'SO 105 - Rekonstrukce cho..._01'!$C$82:$J$104,'SO 105 - Rekonstrukce cho..._01'!$C$110:$K$189</definedName>
    <definedName name="_xlnm.Print_Titles" localSheetId="9">'SO 105 - Rekonstrukce cho..._01'!$124:$124</definedName>
  </definedNames>
  <calcPr/>
</workbook>
</file>

<file path=xl/calcChain.xml><?xml version="1.0" encoding="utf-8"?>
<calcChain xmlns="http://schemas.openxmlformats.org/spreadsheetml/2006/main">
  <c i="10" r="J39"/>
  <c r="J38"/>
  <c i="1" r="AY105"/>
  <c i="10" r="J37"/>
  <c i="1" r="AX105"/>
  <c i="10" r="BI186"/>
  <c r="BH186"/>
  <c r="BG186"/>
  <c r="BF186"/>
  <c r="T186"/>
  <c r="R186"/>
  <c r="P186"/>
  <c r="BK186"/>
  <c r="J186"/>
  <c r="BE186"/>
  <c r="BI182"/>
  <c r="BH182"/>
  <c r="BG182"/>
  <c r="BF182"/>
  <c r="T182"/>
  <c r="R182"/>
  <c r="P182"/>
  <c r="BK182"/>
  <c r="J182"/>
  <c r="BE182"/>
  <c r="BI178"/>
  <c r="BH178"/>
  <c r="BG178"/>
  <c r="BF178"/>
  <c r="T178"/>
  <c r="T177"/>
  <c r="R178"/>
  <c r="R177"/>
  <c r="P178"/>
  <c r="P177"/>
  <c r="BK178"/>
  <c r="BK177"/>
  <c r="J177"/>
  <c r="J178"/>
  <c r="BE178"/>
  <c r="J103"/>
  <c r="BI173"/>
  <c r="BH173"/>
  <c r="BG173"/>
  <c r="BF173"/>
  <c r="T173"/>
  <c r="R173"/>
  <c r="P173"/>
  <c r="BK173"/>
  <c r="J173"/>
  <c r="BE173"/>
  <c r="BI169"/>
  <c r="BH169"/>
  <c r="BG169"/>
  <c r="BF169"/>
  <c r="T169"/>
  <c r="R169"/>
  <c r="P169"/>
  <c r="BK169"/>
  <c r="J169"/>
  <c r="BE169"/>
  <c r="BI165"/>
  <c r="BH165"/>
  <c r="BG165"/>
  <c r="BF165"/>
  <c r="T165"/>
  <c r="R165"/>
  <c r="P165"/>
  <c r="BK165"/>
  <c r="J165"/>
  <c r="BE165"/>
  <c r="BI161"/>
  <c r="BH161"/>
  <c r="BG161"/>
  <c r="BF161"/>
  <c r="T161"/>
  <c r="T160"/>
  <c r="R161"/>
  <c r="R160"/>
  <c r="P161"/>
  <c r="P160"/>
  <c r="BK161"/>
  <c r="BK160"/>
  <c r="J160"/>
  <c r="J161"/>
  <c r="BE161"/>
  <c r="J102"/>
  <c r="BI156"/>
  <c r="BH156"/>
  <c r="BG156"/>
  <c r="BF156"/>
  <c r="T156"/>
  <c r="R156"/>
  <c r="P156"/>
  <c r="BK156"/>
  <c r="J156"/>
  <c r="BE156"/>
  <c r="BI152"/>
  <c r="BH152"/>
  <c r="BG152"/>
  <c r="BF152"/>
  <c r="T152"/>
  <c r="R152"/>
  <c r="P152"/>
  <c r="BK152"/>
  <c r="J152"/>
  <c r="BE152"/>
  <c r="BI148"/>
  <c r="BH148"/>
  <c r="BG148"/>
  <c r="BF148"/>
  <c r="T148"/>
  <c r="T147"/>
  <c r="R148"/>
  <c r="R147"/>
  <c r="P148"/>
  <c r="P147"/>
  <c r="BK148"/>
  <c r="BK147"/>
  <c r="J147"/>
  <c r="J148"/>
  <c r="BE148"/>
  <c r="J101"/>
  <c r="BI143"/>
  <c r="BH143"/>
  <c r="BG143"/>
  <c r="BF143"/>
  <c r="T143"/>
  <c r="R143"/>
  <c r="P143"/>
  <c r="BK143"/>
  <c r="J143"/>
  <c r="BE143"/>
  <c r="BI138"/>
  <c r="BH138"/>
  <c r="BG138"/>
  <c r="BF138"/>
  <c r="T138"/>
  <c r="R138"/>
  <c r="P138"/>
  <c r="BK138"/>
  <c r="J138"/>
  <c r="BE138"/>
  <c r="BI133"/>
  <c r="BH133"/>
  <c r="BG133"/>
  <c r="BF133"/>
  <c r="T133"/>
  <c r="R133"/>
  <c r="P133"/>
  <c r="BK133"/>
  <c r="J133"/>
  <c r="BE133"/>
  <c r="BI128"/>
  <c r="F39"/>
  <c i="1" r="BD105"/>
  <c i="10" r="BH128"/>
  <c r="F38"/>
  <c i="1" r="BC105"/>
  <c i="10" r="BG128"/>
  <c r="F37"/>
  <c i="1" r="BB105"/>
  <c i="10" r="BF128"/>
  <c r="J36"/>
  <c i="1" r="AW105"/>
  <c i="10" r="F36"/>
  <c i="1" r="BA105"/>
  <c i="10" r="T128"/>
  <c r="T127"/>
  <c r="T126"/>
  <c r="T125"/>
  <c r="R128"/>
  <c r="R127"/>
  <c r="R126"/>
  <c r="R125"/>
  <c r="P128"/>
  <c r="P127"/>
  <c r="P126"/>
  <c r="P125"/>
  <c i="1" r="AU105"/>
  <c i="10" r="BK128"/>
  <c r="BK127"/>
  <c r="J127"/>
  <c r="BK126"/>
  <c r="J126"/>
  <c r="BK125"/>
  <c r="J125"/>
  <c r="J98"/>
  <c r="J32"/>
  <c i="1" r="AG105"/>
  <c i="10" r="J128"/>
  <c r="BE128"/>
  <c r="J35"/>
  <c i="1" r="AV105"/>
  <c i="10" r="F35"/>
  <c i="1" r="AZ105"/>
  <c i="10" r="J100"/>
  <c r="J99"/>
  <c r="F119"/>
  <c r="E117"/>
  <c r="F91"/>
  <c r="E89"/>
  <c r="J41"/>
  <c r="J26"/>
  <c r="E26"/>
  <c r="J122"/>
  <c r="J94"/>
  <c r="J25"/>
  <c r="J23"/>
  <c r="E23"/>
  <c r="J121"/>
  <c r="J93"/>
  <c r="J22"/>
  <c r="J20"/>
  <c r="E20"/>
  <c r="F122"/>
  <c r="F94"/>
  <c r="J19"/>
  <c r="J17"/>
  <c r="E17"/>
  <c r="F121"/>
  <c r="F93"/>
  <c r="J16"/>
  <c r="J14"/>
  <c r="J119"/>
  <c r="J91"/>
  <c r="E7"/>
  <c r="E113"/>
  <c r="E85"/>
  <c i="9" r="J39"/>
  <c r="J38"/>
  <c i="1" r="AY104"/>
  <c i="9" r="J37"/>
  <c i="1" r="AX104"/>
  <c i="9" r="BI186"/>
  <c r="BH186"/>
  <c r="BG186"/>
  <c r="BF186"/>
  <c r="T186"/>
  <c r="R186"/>
  <c r="P186"/>
  <c r="BK186"/>
  <c r="J186"/>
  <c r="BE186"/>
  <c r="BI182"/>
  <c r="BH182"/>
  <c r="BG182"/>
  <c r="BF182"/>
  <c r="T182"/>
  <c r="R182"/>
  <c r="P182"/>
  <c r="BK182"/>
  <c r="J182"/>
  <c r="BE182"/>
  <c r="BI178"/>
  <c r="BH178"/>
  <c r="BG178"/>
  <c r="BF178"/>
  <c r="T178"/>
  <c r="T177"/>
  <c r="R178"/>
  <c r="R177"/>
  <c r="P178"/>
  <c r="P177"/>
  <c r="BK178"/>
  <c r="BK177"/>
  <c r="J177"/>
  <c r="J178"/>
  <c r="BE178"/>
  <c r="J103"/>
  <c r="BI173"/>
  <c r="BH173"/>
  <c r="BG173"/>
  <c r="BF173"/>
  <c r="T173"/>
  <c r="R173"/>
  <c r="P173"/>
  <c r="BK173"/>
  <c r="J173"/>
  <c r="BE173"/>
  <c r="BI169"/>
  <c r="BH169"/>
  <c r="BG169"/>
  <c r="BF169"/>
  <c r="T169"/>
  <c r="R169"/>
  <c r="P169"/>
  <c r="BK169"/>
  <c r="J169"/>
  <c r="BE169"/>
  <c r="BI165"/>
  <c r="BH165"/>
  <c r="BG165"/>
  <c r="BF165"/>
  <c r="T165"/>
  <c r="R165"/>
  <c r="P165"/>
  <c r="BK165"/>
  <c r="J165"/>
  <c r="BE165"/>
  <c r="BI161"/>
  <c r="BH161"/>
  <c r="BG161"/>
  <c r="BF161"/>
  <c r="T161"/>
  <c r="T160"/>
  <c r="R161"/>
  <c r="R160"/>
  <c r="P161"/>
  <c r="P160"/>
  <c r="BK161"/>
  <c r="BK160"/>
  <c r="J160"/>
  <c r="J161"/>
  <c r="BE161"/>
  <c r="J102"/>
  <c r="BI156"/>
  <c r="BH156"/>
  <c r="BG156"/>
  <c r="BF156"/>
  <c r="T156"/>
  <c r="R156"/>
  <c r="P156"/>
  <c r="BK156"/>
  <c r="J156"/>
  <c r="BE156"/>
  <c r="BI152"/>
  <c r="BH152"/>
  <c r="BG152"/>
  <c r="BF152"/>
  <c r="T152"/>
  <c r="R152"/>
  <c r="P152"/>
  <c r="BK152"/>
  <c r="J152"/>
  <c r="BE152"/>
  <c r="BI148"/>
  <c r="BH148"/>
  <c r="BG148"/>
  <c r="BF148"/>
  <c r="T148"/>
  <c r="T147"/>
  <c r="R148"/>
  <c r="R147"/>
  <c r="P148"/>
  <c r="P147"/>
  <c r="BK148"/>
  <c r="BK147"/>
  <c r="J147"/>
  <c r="J148"/>
  <c r="BE148"/>
  <c r="J101"/>
  <c r="BI143"/>
  <c r="BH143"/>
  <c r="BG143"/>
  <c r="BF143"/>
  <c r="T143"/>
  <c r="R143"/>
  <c r="P143"/>
  <c r="BK143"/>
  <c r="J143"/>
  <c r="BE143"/>
  <c r="BI138"/>
  <c r="BH138"/>
  <c r="BG138"/>
  <c r="BF138"/>
  <c r="T138"/>
  <c r="R138"/>
  <c r="P138"/>
  <c r="BK138"/>
  <c r="J138"/>
  <c r="BE138"/>
  <c r="BI133"/>
  <c r="BH133"/>
  <c r="BG133"/>
  <c r="BF133"/>
  <c r="T133"/>
  <c r="R133"/>
  <c r="P133"/>
  <c r="BK133"/>
  <c r="J133"/>
  <c r="BE133"/>
  <c r="BI128"/>
  <c r="F39"/>
  <c i="1" r="BD104"/>
  <c i="9" r="BH128"/>
  <c r="F38"/>
  <c i="1" r="BC104"/>
  <c i="9" r="BG128"/>
  <c r="F37"/>
  <c i="1" r="BB104"/>
  <c i="9" r="BF128"/>
  <c r="J36"/>
  <c i="1" r="AW104"/>
  <c i="9" r="F36"/>
  <c i="1" r="BA104"/>
  <c i="9" r="T128"/>
  <c r="T127"/>
  <c r="T126"/>
  <c r="T125"/>
  <c r="R128"/>
  <c r="R127"/>
  <c r="R126"/>
  <c r="R125"/>
  <c r="P128"/>
  <c r="P127"/>
  <c r="P126"/>
  <c r="P125"/>
  <c i="1" r="AU104"/>
  <c i="9" r="BK128"/>
  <c r="BK127"/>
  <c r="J127"/>
  <c r="BK126"/>
  <c r="J126"/>
  <c r="BK125"/>
  <c r="J125"/>
  <c r="J98"/>
  <c r="J32"/>
  <c i="1" r="AG104"/>
  <c i="9" r="J128"/>
  <c r="BE128"/>
  <c r="J35"/>
  <c i="1" r="AV104"/>
  <c i="9" r="F35"/>
  <c i="1" r="AZ104"/>
  <c i="9" r="J100"/>
  <c r="J99"/>
  <c r="F119"/>
  <c r="E117"/>
  <c r="F91"/>
  <c r="E89"/>
  <c r="J41"/>
  <c r="J26"/>
  <c r="E26"/>
  <c r="J122"/>
  <c r="J94"/>
  <c r="J25"/>
  <c r="J23"/>
  <c r="E23"/>
  <c r="J121"/>
  <c r="J93"/>
  <c r="J22"/>
  <c r="J20"/>
  <c r="E20"/>
  <c r="F122"/>
  <c r="F94"/>
  <c r="J19"/>
  <c r="J17"/>
  <c r="E17"/>
  <c r="F121"/>
  <c r="F93"/>
  <c r="J16"/>
  <c r="J14"/>
  <c r="J119"/>
  <c r="J91"/>
  <c r="E7"/>
  <c r="E113"/>
  <c r="E85"/>
  <c i="8" r="J39"/>
  <c r="J38"/>
  <c i="1" r="AY103"/>
  <c i="8" r="J37"/>
  <c i="1" r="AX103"/>
  <c i="8" r="BI133"/>
  <c r="BH133"/>
  <c r="BG133"/>
  <c r="BF133"/>
  <c r="T133"/>
  <c r="R133"/>
  <c r="P133"/>
  <c r="BK133"/>
  <c r="J133"/>
  <c r="BE133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6"/>
  <c r="BH126"/>
  <c r="BG126"/>
  <c r="BF126"/>
  <c r="T126"/>
  <c r="R126"/>
  <c r="P126"/>
  <c r="BK126"/>
  <c r="J126"/>
  <c r="BE126"/>
  <c r="BI123"/>
  <c r="F39"/>
  <c i="1" r="BD103"/>
  <c i="8" r="BH123"/>
  <c r="F38"/>
  <c i="1" r="BC103"/>
  <c i="8" r="BG123"/>
  <c r="F37"/>
  <c i="1" r="BB103"/>
  <c i="8" r="BF123"/>
  <c r="J36"/>
  <c i="1" r="AW103"/>
  <c i="8" r="F36"/>
  <c i="1" r="BA103"/>
  <c i="8" r="T123"/>
  <c r="T122"/>
  <c r="T121"/>
  <c r="R123"/>
  <c r="R122"/>
  <c r="R121"/>
  <c r="P123"/>
  <c r="P122"/>
  <c r="P121"/>
  <c i="1" r="AU103"/>
  <c i="8" r="BK123"/>
  <c r="BK122"/>
  <c r="J122"/>
  <c r="BK121"/>
  <c r="J121"/>
  <c r="J98"/>
  <c r="J32"/>
  <c i="1" r="AG103"/>
  <c i="8" r="J123"/>
  <c r="BE123"/>
  <c r="J35"/>
  <c i="1" r="AV103"/>
  <c i="8" r="F35"/>
  <c i="1" r="AZ103"/>
  <c i="8" r="J99"/>
  <c r="F115"/>
  <c r="E113"/>
  <c r="F91"/>
  <c r="E89"/>
  <c r="J41"/>
  <c r="J26"/>
  <c r="E26"/>
  <c r="J118"/>
  <c r="J94"/>
  <c r="J25"/>
  <c r="J23"/>
  <c r="E23"/>
  <c r="J117"/>
  <c r="J93"/>
  <c r="J22"/>
  <c r="J20"/>
  <c r="E20"/>
  <c r="F118"/>
  <c r="F94"/>
  <c r="J19"/>
  <c r="J17"/>
  <c r="E17"/>
  <c r="F117"/>
  <c r="F93"/>
  <c r="J16"/>
  <c r="J14"/>
  <c r="J115"/>
  <c r="J91"/>
  <c r="E7"/>
  <c r="E109"/>
  <c r="E85"/>
  <c i="7" r="J39"/>
  <c r="J38"/>
  <c i="1" r="AY101"/>
  <c i="7" r="J37"/>
  <c i="1" r="AX101"/>
  <c i="7" r="BI243"/>
  <c r="BH243"/>
  <c r="BG243"/>
  <c r="BF243"/>
  <c r="T243"/>
  <c r="R243"/>
  <c r="P243"/>
  <c r="BK243"/>
  <c r="J243"/>
  <c r="BE243"/>
  <c r="BI238"/>
  <c r="BH238"/>
  <c r="BG238"/>
  <c r="BF238"/>
  <c r="T238"/>
  <c r="R238"/>
  <c r="P238"/>
  <c r="BK238"/>
  <c r="J238"/>
  <c r="BE238"/>
  <c r="BI234"/>
  <c r="BH234"/>
  <c r="BG234"/>
  <c r="BF234"/>
  <c r="T234"/>
  <c r="T233"/>
  <c r="R234"/>
  <c r="R233"/>
  <c r="P234"/>
  <c r="P233"/>
  <c r="BK234"/>
  <c r="BK233"/>
  <c r="J233"/>
  <c r="J234"/>
  <c r="BE234"/>
  <c r="J105"/>
  <c r="BI229"/>
  <c r="BH229"/>
  <c r="BG229"/>
  <c r="BF229"/>
  <c r="T229"/>
  <c r="T228"/>
  <c r="T227"/>
  <c r="R229"/>
  <c r="R228"/>
  <c r="R227"/>
  <c r="P229"/>
  <c r="P228"/>
  <c r="P227"/>
  <c r="BK229"/>
  <c r="BK228"/>
  <c r="J228"/>
  <c r="BK227"/>
  <c r="J227"/>
  <c r="J229"/>
  <c r="BE229"/>
  <c r="J104"/>
  <c r="J103"/>
  <c r="BI223"/>
  <c r="BH223"/>
  <c r="BG223"/>
  <c r="BF223"/>
  <c r="T223"/>
  <c r="R223"/>
  <c r="P223"/>
  <c r="BK223"/>
  <c r="J223"/>
  <c r="BE223"/>
  <c r="BI218"/>
  <c r="BH218"/>
  <c r="BG218"/>
  <c r="BF218"/>
  <c r="T218"/>
  <c r="R218"/>
  <c r="P218"/>
  <c r="BK218"/>
  <c r="J218"/>
  <c r="BE218"/>
  <c r="BI214"/>
  <c r="BH214"/>
  <c r="BG214"/>
  <c r="BF214"/>
  <c r="T214"/>
  <c r="R214"/>
  <c r="P214"/>
  <c r="BK214"/>
  <c r="J214"/>
  <c r="BE214"/>
  <c r="BI210"/>
  <c r="BH210"/>
  <c r="BG210"/>
  <c r="BF210"/>
  <c r="T210"/>
  <c r="R210"/>
  <c r="P210"/>
  <c r="BK210"/>
  <c r="J210"/>
  <c r="BE210"/>
  <c r="BI206"/>
  <c r="BH206"/>
  <c r="BG206"/>
  <c r="BF206"/>
  <c r="T206"/>
  <c r="T205"/>
  <c r="R206"/>
  <c r="R205"/>
  <c r="P206"/>
  <c r="P205"/>
  <c r="BK206"/>
  <c r="BK205"/>
  <c r="J205"/>
  <c r="J206"/>
  <c r="BE206"/>
  <c r="J102"/>
  <c r="BI201"/>
  <c r="BH201"/>
  <c r="BG201"/>
  <c r="BF201"/>
  <c r="T201"/>
  <c r="R201"/>
  <c r="P201"/>
  <c r="BK201"/>
  <c r="J201"/>
  <c r="BE201"/>
  <c r="BI197"/>
  <c r="BH197"/>
  <c r="BG197"/>
  <c r="BF197"/>
  <c r="T197"/>
  <c r="R197"/>
  <c r="P197"/>
  <c r="BK197"/>
  <c r="J197"/>
  <c r="BE197"/>
  <c r="BI193"/>
  <c r="BH193"/>
  <c r="BG193"/>
  <c r="BF193"/>
  <c r="T193"/>
  <c r="R193"/>
  <c r="P193"/>
  <c r="BK193"/>
  <c r="J193"/>
  <c r="BE193"/>
  <c r="BI189"/>
  <c r="BH189"/>
  <c r="BG189"/>
  <c r="BF189"/>
  <c r="T189"/>
  <c r="R189"/>
  <c r="P189"/>
  <c r="BK189"/>
  <c r="J189"/>
  <c r="BE189"/>
  <c r="BI185"/>
  <c r="BH185"/>
  <c r="BG185"/>
  <c r="BF185"/>
  <c r="T185"/>
  <c r="R185"/>
  <c r="P185"/>
  <c r="BK185"/>
  <c r="J185"/>
  <c r="BE185"/>
  <c r="BI181"/>
  <c r="BH181"/>
  <c r="BG181"/>
  <c r="BF181"/>
  <c r="T181"/>
  <c r="R181"/>
  <c r="P181"/>
  <c r="BK181"/>
  <c r="J181"/>
  <c r="BE181"/>
  <c r="BI177"/>
  <c r="BH177"/>
  <c r="BG177"/>
  <c r="BF177"/>
  <c r="T177"/>
  <c r="R177"/>
  <c r="P177"/>
  <c r="BK177"/>
  <c r="J177"/>
  <c r="BE177"/>
  <c r="BI173"/>
  <c r="BH173"/>
  <c r="BG173"/>
  <c r="BF173"/>
  <c r="T173"/>
  <c r="T172"/>
  <c r="R173"/>
  <c r="R172"/>
  <c r="P173"/>
  <c r="P172"/>
  <c r="BK173"/>
  <c r="BK172"/>
  <c r="J172"/>
  <c r="J173"/>
  <c r="BE173"/>
  <c r="J101"/>
  <c r="BI168"/>
  <c r="BH168"/>
  <c r="BG168"/>
  <c r="BF168"/>
  <c r="T168"/>
  <c r="R168"/>
  <c r="P168"/>
  <c r="BK168"/>
  <c r="J168"/>
  <c r="BE168"/>
  <c r="BI164"/>
  <c r="BH164"/>
  <c r="BG164"/>
  <c r="BF164"/>
  <c r="T164"/>
  <c r="R164"/>
  <c r="P164"/>
  <c r="BK164"/>
  <c r="J164"/>
  <c r="BE164"/>
  <c r="BI160"/>
  <c r="BH160"/>
  <c r="BG160"/>
  <c r="BF160"/>
  <c r="T160"/>
  <c r="R160"/>
  <c r="P160"/>
  <c r="BK160"/>
  <c r="J160"/>
  <c r="BE160"/>
  <c r="BI155"/>
  <c r="BH155"/>
  <c r="BG155"/>
  <c r="BF155"/>
  <c r="T155"/>
  <c r="R155"/>
  <c r="P155"/>
  <c r="BK155"/>
  <c r="J155"/>
  <c r="BE155"/>
  <c r="BI151"/>
  <c r="BH151"/>
  <c r="BG151"/>
  <c r="BF151"/>
  <c r="T151"/>
  <c r="R151"/>
  <c r="P151"/>
  <c r="BK151"/>
  <c r="J151"/>
  <c r="BE151"/>
  <c r="BI147"/>
  <c r="BH147"/>
  <c r="BG147"/>
  <c r="BF147"/>
  <c r="T147"/>
  <c r="R147"/>
  <c r="P147"/>
  <c r="BK147"/>
  <c r="J147"/>
  <c r="BE147"/>
  <c r="BI142"/>
  <c r="BH142"/>
  <c r="BG142"/>
  <c r="BF142"/>
  <c r="T142"/>
  <c r="R142"/>
  <c r="P142"/>
  <c r="BK142"/>
  <c r="J142"/>
  <c r="BE142"/>
  <c r="BI136"/>
  <c r="BH136"/>
  <c r="BG136"/>
  <c r="BF136"/>
  <c r="T136"/>
  <c r="R136"/>
  <c r="P136"/>
  <c r="BK136"/>
  <c r="J136"/>
  <c r="BE136"/>
  <c r="BI130"/>
  <c r="F39"/>
  <c i="1" r="BD101"/>
  <c i="7" r="BH130"/>
  <c r="F38"/>
  <c i="1" r="BC101"/>
  <c i="7" r="BG130"/>
  <c r="F37"/>
  <c i="1" r="BB101"/>
  <c i="7" r="BF130"/>
  <c r="J36"/>
  <c i="1" r="AW101"/>
  <c i="7" r="F36"/>
  <c i="1" r="BA101"/>
  <c i="7" r="T130"/>
  <c r="T129"/>
  <c r="T128"/>
  <c r="T127"/>
  <c r="R130"/>
  <c r="R129"/>
  <c r="R128"/>
  <c r="R127"/>
  <c r="P130"/>
  <c r="P129"/>
  <c r="P128"/>
  <c r="P127"/>
  <c i="1" r="AU101"/>
  <c i="7" r="BK130"/>
  <c r="BK129"/>
  <c r="J129"/>
  <c r="BK128"/>
  <c r="J128"/>
  <c r="BK127"/>
  <c r="J127"/>
  <c r="J98"/>
  <c r="J32"/>
  <c i="1" r="AG101"/>
  <c i="7" r="J130"/>
  <c r="BE130"/>
  <c r="J35"/>
  <c i="1" r="AV101"/>
  <c i="7" r="F35"/>
  <c i="1" r="AZ101"/>
  <c i="7" r="J100"/>
  <c r="J99"/>
  <c r="F121"/>
  <c r="E119"/>
  <c r="F91"/>
  <c r="E89"/>
  <c r="J41"/>
  <c r="J26"/>
  <c r="E26"/>
  <c r="J124"/>
  <c r="J94"/>
  <c r="J25"/>
  <c r="J23"/>
  <c r="E23"/>
  <c r="J123"/>
  <c r="J93"/>
  <c r="J22"/>
  <c r="J20"/>
  <c r="E20"/>
  <c r="F124"/>
  <c r="F94"/>
  <c r="J19"/>
  <c r="J17"/>
  <c r="E17"/>
  <c r="F123"/>
  <c r="F93"/>
  <c r="J16"/>
  <c r="J14"/>
  <c r="J121"/>
  <c r="J91"/>
  <c r="E7"/>
  <c r="E115"/>
  <c r="E85"/>
  <c i="6" r="J39"/>
  <c r="J38"/>
  <c i="1" r="AY100"/>
  <c i="6" r="J37"/>
  <c i="1" r="AX100"/>
  <c i="6" r="BI257"/>
  <c r="BH257"/>
  <c r="BG257"/>
  <c r="BF257"/>
  <c r="T257"/>
  <c r="R257"/>
  <c r="P257"/>
  <c r="BK257"/>
  <c r="J257"/>
  <c r="BE257"/>
  <c r="BI252"/>
  <c r="BH252"/>
  <c r="BG252"/>
  <c r="BF252"/>
  <c r="T252"/>
  <c r="R252"/>
  <c r="P252"/>
  <c r="BK252"/>
  <c r="J252"/>
  <c r="BE252"/>
  <c r="BI248"/>
  <c r="BH248"/>
  <c r="BG248"/>
  <c r="BF248"/>
  <c r="T248"/>
  <c r="T247"/>
  <c r="R248"/>
  <c r="R247"/>
  <c r="P248"/>
  <c r="P247"/>
  <c r="BK248"/>
  <c r="BK247"/>
  <c r="J247"/>
  <c r="J248"/>
  <c r="BE248"/>
  <c r="J106"/>
  <c r="BI243"/>
  <c r="BH243"/>
  <c r="BG243"/>
  <c r="BF243"/>
  <c r="T243"/>
  <c r="T242"/>
  <c r="T241"/>
  <c r="R243"/>
  <c r="R242"/>
  <c r="R241"/>
  <c r="P243"/>
  <c r="P242"/>
  <c r="P241"/>
  <c r="BK243"/>
  <c r="BK242"/>
  <c r="J242"/>
  <c r="BK241"/>
  <c r="J241"/>
  <c r="J243"/>
  <c r="BE243"/>
  <c r="J105"/>
  <c r="J104"/>
  <c r="BI237"/>
  <c r="BH237"/>
  <c r="BG237"/>
  <c r="BF237"/>
  <c r="T237"/>
  <c r="R237"/>
  <c r="P237"/>
  <c r="BK237"/>
  <c r="J237"/>
  <c r="BE237"/>
  <c r="BI232"/>
  <c r="BH232"/>
  <c r="BG232"/>
  <c r="BF232"/>
  <c r="T232"/>
  <c r="R232"/>
  <c r="P232"/>
  <c r="BK232"/>
  <c r="J232"/>
  <c r="BE232"/>
  <c r="BI227"/>
  <c r="BH227"/>
  <c r="BG227"/>
  <c r="BF227"/>
  <c r="T227"/>
  <c r="R227"/>
  <c r="P227"/>
  <c r="BK227"/>
  <c r="J227"/>
  <c r="BE227"/>
  <c r="BI223"/>
  <c r="BH223"/>
  <c r="BG223"/>
  <c r="BF223"/>
  <c r="T223"/>
  <c r="R223"/>
  <c r="P223"/>
  <c r="BK223"/>
  <c r="J223"/>
  <c r="BE223"/>
  <c r="BI219"/>
  <c r="BH219"/>
  <c r="BG219"/>
  <c r="BF219"/>
  <c r="T219"/>
  <c r="R219"/>
  <c r="P219"/>
  <c r="BK219"/>
  <c r="J219"/>
  <c r="BE219"/>
  <c r="BI215"/>
  <c r="BH215"/>
  <c r="BG215"/>
  <c r="BF215"/>
  <c r="T215"/>
  <c r="R215"/>
  <c r="P215"/>
  <c r="BK215"/>
  <c r="J215"/>
  <c r="BE215"/>
  <c r="BI211"/>
  <c r="BH211"/>
  <c r="BG211"/>
  <c r="BF211"/>
  <c r="T211"/>
  <c r="T210"/>
  <c r="R211"/>
  <c r="R210"/>
  <c r="P211"/>
  <c r="P210"/>
  <c r="BK211"/>
  <c r="BK210"/>
  <c r="J210"/>
  <c r="J211"/>
  <c r="BE211"/>
  <c r="J103"/>
  <c r="BI207"/>
  <c r="BH207"/>
  <c r="BG207"/>
  <c r="BF207"/>
  <c r="T207"/>
  <c r="T206"/>
  <c r="R207"/>
  <c r="R206"/>
  <c r="P207"/>
  <c r="P206"/>
  <c r="BK207"/>
  <c r="BK206"/>
  <c r="J206"/>
  <c r="J207"/>
  <c r="BE207"/>
  <c r="J102"/>
  <c r="BI202"/>
  <c r="BH202"/>
  <c r="BG202"/>
  <c r="BF202"/>
  <c r="T202"/>
  <c r="R202"/>
  <c r="P202"/>
  <c r="BK202"/>
  <c r="J202"/>
  <c r="BE202"/>
  <c r="BI198"/>
  <c r="BH198"/>
  <c r="BG198"/>
  <c r="BF198"/>
  <c r="T198"/>
  <c r="R198"/>
  <c r="P198"/>
  <c r="BK198"/>
  <c r="J198"/>
  <c r="BE198"/>
  <c r="BI194"/>
  <c r="BH194"/>
  <c r="BG194"/>
  <c r="BF194"/>
  <c r="T194"/>
  <c r="R194"/>
  <c r="P194"/>
  <c r="BK194"/>
  <c r="J194"/>
  <c r="BE194"/>
  <c r="BI190"/>
  <c r="BH190"/>
  <c r="BG190"/>
  <c r="BF190"/>
  <c r="T190"/>
  <c r="R190"/>
  <c r="P190"/>
  <c r="BK190"/>
  <c r="J190"/>
  <c r="BE190"/>
  <c r="BI186"/>
  <c r="BH186"/>
  <c r="BG186"/>
  <c r="BF186"/>
  <c r="T186"/>
  <c r="R186"/>
  <c r="P186"/>
  <c r="BK186"/>
  <c r="J186"/>
  <c r="BE186"/>
  <c r="BI182"/>
  <c r="BH182"/>
  <c r="BG182"/>
  <c r="BF182"/>
  <c r="T182"/>
  <c r="R182"/>
  <c r="P182"/>
  <c r="BK182"/>
  <c r="J182"/>
  <c r="BE182"/>
  <c r="BI178"/>
  <c r="BH178"/>
  <c r="BG178"/>
  <c r="BF178"/>
  <c r="T178"/>
  <c r="R178"/>
  <c r="P178"/>
  <c r="BK178"/>
  <c r="J178"/>
  <c r="BE178"/>
  <c r="BI174"/>
  <c r="BH174"/>
  <c r="BG174"/>
  <c r="BF174"/>
  <c r="T174"/>
  <c r="T173"/>
  <c r="R174"/>
  <c r="R173"/>
  <c r="P174"/>
  <c r="P173"/>
  <c r="BK174"/>
  <c r="BK173"/>
  <c r="J173"/>
  <c r="J174"/>
  <c r="BE174"/>
  <c r="J101"/>
  <c r="BI169"/>
  <c r="BH169"/>
  <c r="BG169"/>
  <c r="BF169"/>
  <c r="T169"/>
  <c r="R169"/>
  <c r="P169"/>
  <c r="BK169"/>
  <c r="J169"/>
  <c r="BE169"/>
  <c r="BI165"/>
  <c r="BH165"/>
  <c r="BG165"/>
  <c r="BF165"/>
  <c r="T165"/>
  <c r="R165"/>
  <c r="P165"/>
  <c r="BK165"/>
  <c r="J165"/>
  <c r="BE165"/>
  <c r="BI161"/>
  <c r="BH161"/>
  <c r="BG161"/>
  <c r="BF161"/>
  <c r="T161"/>
  <c r="R161"/>
  <c r="P161"/>
  <c r="BK161"/>
  <c r="J161"/>
  <c r="BE161"/>
  <c r="BI156"/>
  <c r="BH156"/>
  <c r="BG156"/>
  <c r="BF156"/>
  <c r="T156"/>
  <c r="R156"/>
  <c r="P156"/>
  <c r="BK156"/>
  <c r="J156"/>
  <c r="BE156"/>
  <c r="BI152"/>
  <c r="BH152"/>
  <c r="BG152"/>
  <c r="BF152"/>
  <c r="T152"/>
  <c r="R152"/>
  <c r="P152"/>
  <c r="BK152"/>
  <c r="J152"/>
  <c r="BE152"/>
  <c r="BI148"/>
  <c r="BH148"/>
  <c r="BG148"/>
  <c r="BF148"/>
  <c r="T148"/>
  <c r="R148"/>
  <c r="P148"/>
  <c r="BK148"/>
  <c r="J148"/>
  <c r="BE148"/>
  <c r="BI143"/>
  <c r="BH143"/>
  <c r="BG143"/>
  <c r="BF143"/>
  <c r="T143"/>
  <c r="R143"/>
  <c r="P143"/>
  <c r="BK143"/>
  <c r="J143"/>
  <c r="BE143"/>
  <c r="BI137"/>
  <c r="BH137"/>
  <c r="BG137"/>
  <c r="BF137"/>
  <c r="T137"/>
  <c r="R137"/>
  <c r="P137"/>
  <c r="BK137"/>
  <c r="J137"/>
  <c r="BE137"/>
  <c r="BI131"/>
  <c r="F39"/>
  <c i="1" r="BD100"/>
  <c i="6" r="BH131"/>
  <c r="F38"/>
  <c i="1" r="BC100"/>
  <c i="6" r="BG131"/>
  <c r="F37"/>
  <c i="1" r="BB100"/>
  <c i="6" r="BF131"/>
  <c r="J36"/>
  <c i="1" r="AW100"/>
  <c i="6" r="F36"/>
  <c i="1" r="BA100"/>
  <c i="6" r="T131"/>
  <c r="T130"/>
  <c r="T129"/>
  <c r="T128"/>
  <c r="R131"/>
  <c r="R130"/>
  <c r="R129"/>
  <c r="R128"/>
  <c r="P131"/>
  <c r="P130"/>
  <c r="P129"/>
  <c r="P128"/>
  <c i="1" r="AU100"/>
  <c i="6" r="BK131"/>
  <c r="BK130"/>
  <c r="J130"/>
  <c r="BK129"/>
  <c r="J129"/>
  <c r="BK128"/>
  <c r="J128"/>
  <c r="J98"/>
  <c r="J32"/>
  <c i="1" r="AG100"/>
  <c i="6" r="J131"/>
  <c r="BE131"/>
  <c r="J35"/>
  <c i="1" r="AV100"/>
  <c i="6" r="F35"/>
  <c i="1" r="AZ100"/>
  <c i="6" r="J100"/>
  <c r="J99"/>
  <c r="F122"/>
  <c r="E120"/>
  <c r="F91"/>
  <c r="E89"/>
  <c r="J41"/>
  <c r="J26"/>
  <c r="E26"/>
  <c r="J125"/>
  <c r="J94"/>
  <c r="J25"/>
  <c r="J23"/>
  <c r="E23"/>
  <c r="J124"/>
  <c r="J93"/>
  <c r="J22"/>
  <c r="J20"/>
  <c r="E20"/>
  <c r="F125"/>
  <c r="F94"/>
  <c r="J19"/>
  <c r="J17"/>
  <c r="E17"/>
  <c r="F124"/>
  <c r="F93"/>
  <c r="J16"/>
  <c r="J14"/>
  <c r="J122"/>
  <c r="J91"/>
  <c r="E7"/>
  <c r="E116"/>
  <c r="E85"/>
  <c i="5" r="J39"/>
  <c r="J38"/>
  <c i="1" r="AY99"/>
  <c i="5" r="J37"/>
  <c i="1" r="AX99"/>
  <c i="5" r="BI235"/>
  <c r="BH235"/>
  <c r="BG235"/>
  <c r="BF235"/>
  <c r="T235"/>
  <c r="R235"/>
  <c r="P235"/>
  <c r="BK235"/>
  <c r="J235"/>
  <c r="BE235"/>
  <c r="BI230"/>
  <c r="BH230"/>
  <c r="BG230"/>
  <c r="BF230"/>
  <c r="T230"/>
  <c r="R230"/>
  <c r="P230"/>
  <c r="BK230"/>
  <c r="J230"/>
  <c r="BE230"/>
  <c r="BI226"/>
  <c r="BH226"/>
  <c r="BG226"/>
  <c r="BF226"/>
  <c r="T226"/>
  <c r="T225"/>
  <c r="R226"/>
  <c r="R225"/>
  <c r="P226"/>
  <c r="P225"/>
  <c r="BK226"/>
  <c r="BK225"/>
  <c r="J225"/>
  <c r="J226"/>
  <c r="BE226"/>
  <c r="J105"/>
  <c r="BI221"/>
  <c r="BH221"/>
  <c r="BG221"/>
  <c r="BF221"/>
  <c r="T221"/>
  <c r="T220"/>
  <c r="T219"/>
  <c r="R221"/>
  <c r="R220"/>
  <c r="R219"/>
  <c r="P221"/>
  <c r="P220"/>
  <c r="P219"/>
  <c r="BK221"/>
  <c r="BK220"/>
  <c r="J220"/>
  <c r="BK219"/>
  <c r="J219"/>
  <c r="J221"/>
  <c r="BE221"/>
  <c r="J104"/>
  <c r="J103"/>
  <c r="BI214"/>
  <c r="BH214"/>
  <c r="BG214"/>
  <c r="BF214"/>
  <c r="T214"/>
  <c r="R214"/>
  <c r="P214"/>
  <c r="BK214"/>
  <c r="J214"/>
  <c r="BE214"/>
  <c r="BI209"/>
  <c r="BH209"/>
  <c r="BG209"/>
  <c r="BF209"/>
  <c r="T209"/>
  <c r="R209"/>
  <c r="P209"/>
  <c r="BK209"/>
  <c r="J209"/>
  <c r="BE209"/>
  <c r="BI205"/>
  <c r="BH205"/>
  <c r="BG205"/>
  <c r="BF205"/>
  <c r="T205"/>
  <c r="R205"/>
  <c r="P205"/>
  <c r="BK205"/>
  <c r="J205"/>
  <c r="BE205"/>
  <c r="BI201"/>
  <c r="BH201"/>
  <c r="BG201"/>
  <c r="BF201"/>
  <c r="T201"/>
  <c r="R201"/>
  <c r="P201"/>
  <c r="BK201"/>
  <c r="J201"/>
  <c r="BE201"/>
  <c r="BI197"/>
  <c r="BH197"/>
  <c r="BG197"/>
  <c r="BF197"/>
  <c r="T197"/>
  <c r="R197"/>
  <c r="P197"/>
  <c r="BK197"/>
  <c r="J197"/>
  <c r="BE197"/>
  <c r="BI193"/>
  <c r="BH193"/>
  <c r="BG193"/>
  <c r="BF193"/>
  <c r="T193"/>
  <c r="T192"/>
  <c r="R193"/>
  <c r="R192"/>
  <c r="P193"/>
  <c r="P192"/>
  <c r="BK193"/>
  <c r="BK192"/>
  <c r="J192"/>
  <c r="J193"/>
  <c r="BE193"/>
  <c r="J102"/>
  <c r="BI188"/>
  <c r="BH188"/>
  <c r="BG188"/>
  <c r="BF188"/>
  <c r="T188"/>
  <c r="R188"/>
  <c r="P188"/>
  <c r="BK188"/>
  <c r="J188"/>
  <c r="BE188"/>
  <c r="BI184"/>
  <c r="BH184"/>
  <c r="BG184"/>
  <c r="BF184"/>
  <c r="T184"/>
  <c r="R184"/>
  <c r="P184"/>
  <c r="BK184"/>
  <c r="J184"/>
  <c r="BE184"/>
  <c r="BI180"/>
  <c r="BH180"/>
  <c r="BG180"/>
  <c r="BF180"/>
  <c r="T180"/>
  <c r="R180"/>
  <c r="P180"/>
  <c r="BK180"/>
  <c r="J180"/>
  <c r="BE180"/>
  <c r="BI176"/>
  <c r="BH176"/>
  <c r="BG176"/>
  <c r="BF176"/>
  <c r="T176"/>
  <c r="R176"/>
  <c r="P176"/>
  <c r="BK176"/>
  <c r="J176"/>
  <c r="BE176"/>
  <c r="BI172"/>
  <c r="BH172"/>
  <c r="BG172"/>
  <c r="BF172"/>
  <c r="T172"/>
  <c r="T171"/>
  <c r="R172"/>
  <c r="R171"/>
  <c r="P172"/>
  <c r="P171"/>
  <c r="BK172"/>
  <c r="BK171"/>
  <c r="J171"/>
  <c r="J172"/>
  <c r="BE172"/>
  <c r="J101"/>
  <c r="BI167"/>
  <c r="BH167"/>
  <c r="BG167"/>
  <c r="BF167"/>
  <c r="T167"/>
  <c r="R167"/>
  <c r="P167"/>
  <c r="BK167"/>
  <c r="J167"/>
  <c r="BE167"/>
  <c r="BI163"/>
  <c r="BH163"/>
  <c r="BG163"/>
  <c r="BF163"/>
  <c r="T163"/>
  <c r="R163"/>
  <c r="P163"/>
  <c r="BK163"/>
  <c r="J163"/>
  <c r="BE163"/>
  <c r="BI159"/>
  <c r="BH159"/>
  <c r="BG159"/>
  <c r="BF159"/>
  <c r="T159"/>
  <c r="R159"/>
  <c r="P159"/>
  <c r="BK159"/>
  <c r="J159"/>
  <c r="BE159"/>
  <c r="BI154"/>
  <c r="BH154"/>
  <c r="BG154"/>
  <c r="BF154"/>
  <c r="T154"/>
  <c r="R154"/>
  <c r="P154"/>
  <c r="BK154"/>
  <c r="J154"/>
  <c r="BE154"/>
  <c r="BI150"/>
  <c r="BH150"/>
  <c r="BG150"/>
  <c r="BF150"/>
  <c r="T150"/>
  <c r="R150"/>
  <c r="P150"/>
  <c r="BK150"/>
  <c r="J150"/>
  <c r="BE150"/>
  <c r="BI146"/>
  <c r="BH146"/>
  <c r="BG146"/>
  <c r="BF146"/>
  <c r="T146"/>
  <c r="R146"/>
  <c r="P146"/>
  <c r="BK146"/>
  <c r="J146"/>
  <c r="BE146"/>
  <c r="BI141"/>
  <c r="BH141"/>
  <c r="BG141"/>
  <c r="BF141"/>
  <c r="T141"/>
  <c r="R141"/>
  <c r="P141"/>
  <c r="BK141"/>
  <c r="J141"/>
  <c r="BE141"/>
  <c r="BI136"/>
  <c r="BH136"/>
  <c r="BG136"/>
  <c r="BF136"/>
  <c r="T136"/>
  <c r="R136"/>
  <c r="P136"/>
  <c r="BK136"/>
  <c r="J136"/>
  <c r="BE136"/>
  <c r="BI130"/>
  <c r="F39"/>
  <c i="1" r="BD99"/>
  <c i="5" r="BH130"/>
  <c r="F38"/>
  <c i="1" r="BC99"/>
  <c i="5" r="BG130"/>
  <c r="F37"/>
  <c i="1" r="BB99"/>
  <c i="5" r="BF130"/>
  <c r="J36"/>
  <c i="1" r="AW99"/>
  <c i="5" r="F36"/>
  <c i="1" r="BA99"/>
  <c i="5" r="T130"/>
  <c r="T129"/>
  <c r="T128"/>
  <c r="T127"/>
  <c r="R130"/>
  <c r="R129"/>
  <c r="R128"/>
  <c r="R127"/>
  <c r="P130"/>
  <c r="P129"/>
  <c r="P128"/>
  <c r="P127"/>
  <c i="1" r="AU99"/>
  <c i="5" r="BK130"/>
  <c r="BK129"/>
  <c r="J129"/>
  <c r="BK128"/>
  <c r="J128"/>
  <c r="BK127"/>
  <c r="J127"/>
  <c r="J98"/>
  <c r="J32"/>
  <c i="1" r="AG99"/>
  <c i="5" r="J130"/>
  <c r="BE130"/>
  <c r="J35"/>
  <c i="1" r="AV99"/>
  <c i="5" r="F35"/>
  <c i="1" r="AZ99"/>
  <c i="5" r="J100"/>
  <c r="J99"/>
  <c r="F121"/>
  <c r="E119"/>
  <c r="F91"/>
  <c r="E89"/>
  <c r="J41"/>
  <c r="J26"/>
  <c r="E26"/>
  <c r="J124"/>
  <c r="J94"/>
  <c r="J25"/>
  <c r="J23"/>
  <c r="E23"/>
  <c r="J123"/>
  <c r="J93"/>
  <c r="J22"/>
  <c r="J20"/>
  <c r="E20"/>
  <c r="F124"/>
  <c r="F94"/>
  <c r="J19"/>
  <c r="J17"/>
  <c r="E17"/>
  <c r="F123"/>
  <c r="F93"/>
  <c r="J16"/>
  <c r="J14"/>
  <c r="J121"/>
  <c r="J91"/>
  <c r="E7"/>
  <c r="E115"/>
  <c r="E85"/>
  <c i="4" r="J39"/>
  <c r="J38"/>
  <c i="1" r="AY98"/>
  <c i="4" r="J37"/>
  <c i="1" r="AX98"/>
  <c i="4" r="BI254"/>
  <c r="BH254"/>
  <c r="BG254"/>
  <c r="BF254"/>
  <c r="T254"/>
  <c r="R254"/>
  <c r="P254"/>
  <c r="BK254"/>
  <c r="J254"/>
  <c r="BE254"/>
  <c r="BI249"/>
  <c r="BH249"/>
  <c r="BG249"/>
  <c r="BF249"/>
  <c r="T249"/>
  <c r="R249"/>
  <c r="P249"/>
  <c r="BK249"/>
  <c r="J249"/>
  <c r="BE249"/>
  <c r="BI245"/>
  <c r="BH245"/>
  <c r="BG245"/>
  <c r="BF245"/>
  <c r="T245"/>
  <c r="T244"/>
  <c r="R245"/>
  <c r="R244"/>
  <c r="P245"/>
  <c r="P244"/>
  <c r="BK245"/>
  <c r="BK244"/>
  <c r="J244"/>
  <c r="J245"/>
  <c r="BE245"/>
  <c r="J106"/>
  <c r="BI240"/>
  <c r="BH240"/>
  <c r="BG240"/>
  <c r="BF240"/>
  <c r="T240"/>
  <c r="T239"/>
  <c r="T238"/>
  <c r="R240"/>
  <c r="R239"/>
  <c r="R238"/>
  <c r="P240"/>
  <c r="P239"/>
  <c r="P238"/>
  <c r="BK240"/>
  <c r="BK239"/>
  <c r="J239"/>
  <c r="BK238"/>
  <c r="J238"/>
  <c r="J240"/>
  <c r="BE240"/>
  <c r="J105"/>
  <c r="J104"/>
  <c r="BI233"/>
  <c r="BH233"/>
  <c r="BG233"/>
  <c r="BF233"/>
  <c r="T233"/>
  <c r="R233"/>
  <c r="P233"/>
  <c r="BK233"/>
  <c r="J233"/>
  <c r="BE233"/>
  <c r="BI228"/>
  <c r="BH228"/>
  <c r="BG228"/>
  <c r="BF228"/>
  <c r="T228"/>
  <c r="R228"/>
  <c r="P228"/>
  <c r="BK228"/>
  <c r="J228"/>
  <c r="BE228"/>
  <c r="BI224"/>
  <c r="BH224"/>
  <c r="BG224"/>
  <c r="BF224"/>
  <c r="T224"/>
  <c r="R224"/>
  <c r="P224"/>
  <c r="BK224"/>
  <c r="J224"/>
  <c r="BE224"/>
  <c r="BI220"/>
  <c r="BH220"/>
  <c r="BG220"/>
  <c r="BF220"/>
  <c r="T220"/>
  <c r="R220"/>
  <c r="P220"/>
  <c r="BK220"/>
  <c r="J220"/>
  <c r="BE220"/>
  <c r="BI215"/>
  <c r="BH215"/>
  <c r="BG215"/>
  <c r="BF215"/>
  <c r="T215"/>
  <c r="R215"/>
  <c r="P215"/>
  <c r="BK215"/>
  <c r="J215"/>
  <c r="BE215"/>
  <c r="BI210"/>
  <c r="BH210"/>
  <c r="BG210"/>
  <c r="BF210"/>
  <c r="T210"/>
  <c r="T209"/>
  <c r="R210"/>
  <c r="R209"/>
  <c r="P210"/>
  <c r="P209"/>
  <c r="BK210"/>
  <c r="BK209"/>
  <c r="J209"/>
  <c r="J210"/>
  <c r="BE210"/>
  <c r="J103"/>
  <c r="BI207"/>
  <c r="BH207"/>
  <c r="BG207"/>
  <c r="BF207"/>
  <c r="T207"/>
  <c r="T206"/>
  <c r="R207"/>
  <c r="R206"/>
  <c r="P207"/>
  <c r="P206"/>
  <c r="BK207"/>
  <c r="BK206"/>
  <c r="J206"/>
  <c r="J207"/>
  <c r="BE207"/>
  <c r="J102"/>
  <c r="BI202"/>
  <c r="BH202"/>
  <c r="BG202"/>
  <c r="BF202"/>
  <c r="T202"/>
  <c r="R202"/>
  <c r="P202"/>
  <c r="BK202"/>
  <c r="J202"/>
  <c r="BE202"/>
  <c r="BI198"/>
  <c r="BH198"/>
  <c r="BG198"/>
  <c r="BF198"/>
  <c r="T198"/>
  <c r="R198"/>
  <c r="P198"/>
  <c r="BK198"/>
  <c r="J198"/>
  <c r="BE198"/>
  <c r="BI194"/>
  <c r="BH194"/>
  <c r="BG194"/>
  <c r="BF194"/>
  <c r="T194"/>
  <c r="R194"/>
  <c r="P194"/>
  <c r="BK194"/>
  <c r="J194"/>
  <c r="BE194"/>
  <c r="BI190"/>
  <c r="BH190"/>
  <c r="BG190"/>
  <c r="BF190"/>
  <c r="T190"/>
  <c r="R190"/>
  <c r="P190"/>
  <c r="BK190"/>
  <c r="J190"/>
  <c r="BE190"/>
  <c r="BI186"/>
  <c r="BH186"/>
  <c r="BG186"/>
  <c r="BF186"/>
  <c r="T186"/>
  <c r="R186"/>
  <c r="P186"/>
  <c r="BK186"/>
  <c r="J186"/>
  <c r="BE186"/>
  <c r="BI182"/>
  <c r="BH182"/>
  <c r="BG182"/>
  <c r="BF182"/>
  <c r="T182"/>
  <c r="R182"/>
  <c r="P182"/>
  <c r="BK182"/>
  <c r="J182"/>
  <c r="BE182"/>
  <c r="BI178"/>
  <c r="BH178"/>
  <c r="BG178"/>
  <c r="BF178"/>
  <c r="T178"/>
  <c r="R178"/>
  <c r="P178"/>
  <c r="BK178"/>
  <c r="J178"/>
  <c r="BE178"/>
  <c r="BI174"/>
  <c r="BH174"/>
  <c r="BG174"/>
  <c r="BF174"/>
  <c r="T174"/>
  <c r="T173"/>
  <c r="R174"/>
  <c r="R173"/>
  <c r="P174"/>
  <c r="P173"/>
  <c r="BK174"/>
  <c r="BK173"/>
  <c r="J173"/>
  <c r="J174"/>
  <c r="BE174"/>
  <c r="J101"/>
  <c r="BI169"/>
  <c r="BH169"/>
  <c r="BG169"/>
  <c r="BF169"/>
  <c r="T169"/>
  <c r="R169"/>
  <c r="P169"/>
  <c r="BK169"/>
  <c r="J169"/>
  <c r="BE169"/>
  <c r="BI165"/>
  <c r="BH165"/>
  <c r="BG165"/>
  <c r="BF165"/>
  <c r="T165"/>
  <c r="R165"/>
  <c r="P165"/>
  <c r="BK165"/>
  <c r="J165"/>
  <c r="BE165"/>
  <c r="BI161"/>
  <c r="BH161"/>
  <c r="BG161"/>
  <c r="BF161"/>
  <c r="T161"/>
  <c r="R161"/>
  <c r="P161"/>
  <c r="BK161"/>
  <c r="J161"/>
  <c r="BE161"/>
  <c r="BI156"/>
  <c r="BH156"/>
  <c r="BG156"/>
  <c r="BF156"/>
  <c r="T156"/>
  <c r="R156"/>
  <c r="P156"/>
  <c r="BK156"/>
  <c r="J156"/>
  <c r="BE156"/>
  <c r="BI152"/>
  <c r="BH152"/>
  <c r="BG152"/>
  <c r="BF152"/>
  <c r="T152"/>
  <c r="R152"/>
  <c r="P152"/>
  <c r="BK152"/>
  <c r="J152"/>
  <c r="BE152"/>
  <c r="BI148"/>
  <c r="BH148"/>
  <c r="BG148"/>
  <c r="BF148"/>
  <c r="T148"/>
  <c r="R148"/>
  <c r="P148"/>
  <c r="BK148"/>
  <c r="J148"/>
  <c r="BE148"/>
  <c r="BI143"/>
  <c r="BH143"/>
  <c r="BG143"/>
  <c r="BF143"/>
  <c r="T143"/>
  <c r="R143"/>
  <c r="P143"/>
  <c r="BK143"/>
  <c r="J143"/>
  <c r="BE143"/>
  <c r="BI137"/>
  <c r="BH137"/>
  <c r="BG137"/>
  <c r="BF137"/>
  <c r="T137"/>
  <c r="R137"/>
  <c r="P137"/>
  <c r="BK137"/>
  <c r="J137"/>
  <c r="BE137"/>
  <c r="BI131"/>
  <c r="F39"/>
  <c i="1" r="BD98"/>
  <c i="4" r="BH131"/>
  <c r="F38"/>
  <c i="1" r="BC98"/>
  <c i="4" r="BG131"/>
  <c r="F37"/>
  <c i="1" r="BB98"/>
  <c i="4" r="BF131"/>
  <c r="J36"/>
  <c i="1" r="AW98"/>
  <c i="4" r="F36"/>
  <c i="1" r="BA98"/>
  <c i="4" r="T131"/>
  <c r="T130"/>
  <c r="T129"/>
  <c r="T128"/>
  <c r="R131"/>
  <c r="R130"/>
  <c r="R129"/>
  <c r="R128"/>
  <c r="P131"/>
  <c r="P130"/>
  <c r="P129"/>
  <c r="P128"/>
  <c i="1" r="AU98"/>
  <c i="4" r="BK131"/>
  <c r="BK130"/>
  <c r="J130"/>
  <c r="BK129"/>
  <c r="J129"/>
  <c r="BK128"/>
  <c r="J128"/>
  <c r="J98"/>
  <c r="J32"/>
  <c i="1" r="AG98"/>
  <c i="4" r="J131"/>
  <c r="BE131"/>
  <c r="J35"/>
  <c i="1" r="AV98"/>
  <c i="4" r="F35"/>
  <c i="1" r="AZ98"/>
  <c i="4" r="J100"/>
  <c r="J99"/>
  <c r="F122"/>
  <c r="E120"/>
  <c r="F91"/>
  <c r="E89"/>
  <c r="J41"/>
  <c r="J26"/>
  <c r="E26"/>
  <c r="J125"/>
  <c r="J94"/>
  <c r="J25"/>
  <c r="J23"/>
  <c r="E23"/>
  <c r="J124"/>
  <c r="J93"/>
  <c r="J22"/>
  <c r="J20"/>
  <c r="E20"/>
  <c r="F125"/>
  <c r="F94"/>
  <c r="J19"/>
  <c r="J17"/>
  <c r="E17"/>
  <c r="F124"/>
  <c r="F93"/>
  <c r="J16"/>
  <c r="J14"/>
  <c r="J122"/>
  <c r="J91"/>
  <c r="E7"/>
  <c r="E116"/>
  <c r="E85"/>
  <c i="3" r="J39"/>
  <c r="J38"/>
  <c i="1" r="AY97"/>
  <c i="3" r="J37"/>
  <c i="1" r="AX97"/>
  <c i="3" r="BI257"/>
  <c r="BH257"/>
  <c r="BG257"/>
  <c r="BF257"/>
  <c r="T257"/>
  <c r="R257"/>
  <c r="P257"/>
  <c r="BK257"/>
  <c r="J257"/>
  <c r="BE257"/>
  <c r="BI252"/>
  <c r="BH252"/>
  <c r="BG252"/>
  <c r="BF252"/>
  <c r="T252"/>
  <c r="R252"/>
  <c r="P252"/>
  <c r="BK252"/>
  <c r="J252"/>
  <c r="BE252"/>
  <c r="BI248"/>
  <c r="BH248"/>
  <c r="BG248"/>
  <c r="BF248"/>
  <c r="T248"/>
  <c r="T247"/>
  <c r="R248"/>
  <c r="R247"/>
  <c r="P248"/>
  <c r="P247"/>
  <c r="BK248"/>
  <c r="BK247"/>
  <c r="J247"/>
  <c r="J248"/>
  <c r="BE248"/>
  <c r="J106"/>
  <c r="BI243"/>
  <c r="BH243"/>
  <c r="BG243"/>
  <c r="BF243"/>
  <c r="T243"/>
  <c r="T242"/>
  <c r="T241"/>
  <c r="R243"/>
  <c r="R242"/>
  <c r="R241"/>
  <c r="P243"/>
  <c r="P242"/>
  <c r="P241"/>
  <c r="BK243"/>
  <c r="BK242"/>
  <c r="J242"/>
  <c r="BK241"/>
  <c r="J241"/>
  <c r="J243"/>
  <c r="BE243"/>
  <c r="J105"/>
  <c r="J104"/>
  <c r="BI236"/>
  <c r="BH236"/>
  <c r="BG236"/>
  <c r="BF236"/>
  <c r="T236"/>
  <c r="R236"/>
  <c r="P236"/>
  <c r="BK236"/>
  <c r="J236"/>
  <c r="BE236"/>
  <c r="BI231"/>
  <c r="BH231"/>
  <c r="BG231"/>
  <c r="BF231"/>
  <c r="T231"/>
  <c r="R231"/>
  <c r="P231"/>
  <c r="BK231"/>
  <c r="J231"/>
  <c r="BE231"/>
  <c r="BI227"/>
  <c r="BH227"/>
  <c r="BG227"/>
  <c r="BF227"/>
  <c r="T227"/>
  <c r="R227"/>
  <c r="P227"/>
  <c r="BK227"/>
  <c r="J227"/>
  <c r="BE227"/>
  <c r="BI223"/>
  <c r="BH223"/>
  <c r="BG223"/>
  <c r="BF223"/>
  <c r="T223"/>
  <c r="R223"/>
  <c r="P223"/>
  <c r="BK223"/>
  <c r="J223"/>
  <c r="BE223"/>
  <c r="BI219"/>
  <c r="BH219"/>
  <c r="BG219"/>
  <c r="BF219"/>
  <c r="T219"/>
  <c r="R219"/>
  <c r="P219"/>
  <c r="BK219"/>
  <c r="J219"/>
  <c r="BE219"/>
  <c r="BI215"/>
  <c r="BH215"/>
  <c r="BG215"/>
  <c r="BF215"/>
  <c r="T215"/>
  <c r="T214"/>
  <c r="R215"/>
  <c r="R214"/>
  <c r="P215"/>
  <c r="P214"/>
  <c r="BK215"/>
  <c r="BK214"/>
  <c r="J214"/>
  <c r="J215"/>
  <c r="BE215"/>
  <c r="J103"/>
  <c r="BI212"/>
  <c r="BH212"/>
  <c r="BG212"/>
  <c r="BF212"/>
  <c r="T212"/>
  <c r="R212"/>
  <c r="P212"/>
  <c r="BK212"/>
  <c r="J212"/>
  <c r="BE212"/>
  <c r="BI209"/>
  <c r="BH209"/>
  <c r="BG209"/>
  <c r="BF209"/>
  <c r="T209"/>
  <c r="T208"/>
  <c r="R209"/>
  <c r="R208"/>
  <c r="P209"/>
  <c r="P208"/>
  <c r="BK209"/>
  <c r="BK208"/>
  <c r="J208"/>
  <c r="J209"/>
  <c r="BE209"/>
  <c r="J102"/>
  <c r="BI204"/>
  <c r="BH204"/>
  <c r="BG204"/>
  <c r="BF204"/>
  <c r="T204"/>
  <c r="R204"/>
  <c r="P204"/>
  <c r="BK204"/>
  <c r="J204"/>
  <c r="BE204"/>
  <c r="BI200"/>
  <c r="BH200"/>
  <c r="BG200"/>
  <c r="BF200"/>
  <c r="T200"/>
  <c r="R200"/>
  <c r="P200"/>
  <c r="BK200"/>
  <c r="J200"/>
  <c r="BE200"/>
  <c r="BI196"/>
  <c r="BH196"/>
  <c r="BG196"/>
  <c r="BF196"/>
  <c r="T196"/>
  <c r="R196"/>
  <c r="P196"/>
  <c r="BK196"/>
  <c r="J196"/>
  <c r="BE196"/>
  <c r="BI192"/>
  <c r="BH192"/>
  <c r="BG192"/>
  <c r="BF192"/>
  <c r="T192"/>
  <c r="R192"/>
  <c r="P192"/>
  <c r="BK192"/>
  <c r="J192"/>
  <c r="BE192"/>
  <c r="BI188"/>
  <c r="BH188"/>
  <c r="BG188"/>
  <c r="BF188"/>
  <c r="T188"/>
  <c r="R188"/>
  <c r="P188"/>
  <c r="BK188"/>
  <c r="J188"/>
  <c r="BE188"/>
  <c r="BI184"/>
  <c r="BH184"/>
  <c r="BG184"/>
  <c r="BF184"/>
  <c r="T184"/>
  <c r="R184"/>
  <c r="P184"/>
  <c r="BK184"/>
  <c r="J184"/>
  <c r="BE184"/>
  <c r="BI180"/>
  <c r="BH180"/>
  <c r="BG180"/>
  <c r="BF180"/>
  <c r="T180"/>
  <c r="R180"/>
  <c r="P180"/>
  <c r="BK180"/>
  <c r="J180"/>
  <c r="BE180"/>
  <c r="BI176"/>
  <c r="BH176"/>
  <c r="BG176"/>
  <c r="BF176"/>
  <c r="T176"/>
  <c r="T175"/>
  <c r="R176"/>
  <c r="R175"/>
  <c r="P176"/>
  <c r="P175"/>
  <c r="BK176"/>
  <c r="BK175"/>
  <c r="J175"/>
  <c r="J176"/>
  <c r="BE176"/>
  <c r="J101"/>
  <c r="BI171"/>
  <c r="BH171"/>
  <c r="BG171"/>
  <c r="BF171"/>
  <c r="T171"/>
  <c r="R171"/>
  <c r="P171"/>
  <c r="BK171"/>
  <c r="J171"/>
  <c r="BE171"/>
  <c r="BI167"/>
  <c r="BH167"/>
  <c r="BG167"/>
  <c r="BF167"/>
  <c r="T167"/>
  <c r="R167"/>
  <c r="P167"/>
  <c r="BK167"/>
  <c r="J167"/>
  <c r="BE167"/>
  <c r="BI162"/>
  <c r="BH162"/>
  <c r="BG162"/>
  <c r="BF162"/>
  <c r="T162"/>
  <c r="R162"/>
  <c r="P162"/>
  <c r="BK162"/>
  <c r="J162"/>
  <c r="BE162"/>
  <c r="BI157"/>
  <c r="BH157"/>
  <c r="BG157"/>
  <c r="BF157"/>
  <c r="T157"/>
  <c r="R157"/>
  <c r="P157"/>
  <c r="BK157"/>
  <c r="J157"/>
  <c r="BE157"/>
  <c r="BI152"/>
  <c r="BH152"/>
  <c r="BG152"/>
  <c r="BF152"/>
  <c r="T152"/>
  <c r="R152"/>
  <c r="P152"/>
  <c r="BK152"/>
  <c r="J152"/>
  <c r="BE152"/>
  <c r="BI148"/>
  <c r="BH148"/>
  <c r="BG148"/>
  <c r="BF148"/>
  <c r="T148"/>
  <c r="R148"/>
  <c r="P148"/>
  <c r="BK148"/>
  <c r="J148"/>
  <c r="BE148"/>
  <c r="BI143"/>
  <c r="BH143"/>
  <c r="BG143"/>
  <c r="BF143"/>
  <c r="T143"/>
  <c r="R143"/>
  <c r="P143"/>
  <c r="BK143"/>
  <c r="J143"/>
  <c r="BE143"/>
  <c r="BI137"/>
  <c r="BH137"/>
  <c r="BG137"/>
  <c r="BF137"/>
  <c r="T137"/>
  <c r="R137"/>
  <c r="P137"/>
  <c r="BK137"/>
  <c r="J137"/>
  <c r="BE137"/>
  <c r="BI131"/>
  <c r="F39"/>
  <c i="1" r="BD97"/>
  <c i="3" r="BH131"/>
  <c r="F38"/>
  <c i="1" r="BC97"/>
  <c i="3" r="BG131"/>
  <c r="F37"/>
  <c i="1" r="BB97"/>
  <c i="3" r="BF131"/>
  <c r="J36"/>
  <c i="1" r="AW97"/>
  <c i="3" r="F36"/>
  <c i="1" r="BA97"/>
  <c i="3" r="T131"/>
  <c r="T130"/>
  <c r="T129"/>
  <c r="T128"/>
  <c r="R131"/>
  <c r="R130"/>
  <c r="R129"/>
  <c r="R128"/>
  <c r="P131"/>
  <c r="P130"/>
  <c r="P129"/>
  <c r="P128"/>
  <c i="1" r="AU97"/>
  <c i="3" r="BK131"/>
  <c r="BK130"/>
  <c r="J130"/>
  <c r="BK129"/>
  <c r="J129"/>
  <c r="BK128"/>
  <c r="J128"/>
  <c r="J98"/>
  <c r="J32"/>
  <c i="1" r="AG97"/>
  <c i="3" r="J131"/>
  <c r="BE131"/>
  <c r="J35"/>
  <c i="1" r="AV97"/>
  <c i="3" r="F35"/>
  <c i="1" r="AZ97"/>
  <c i="3" r="J100"/>
  <c r="J99"/>
  <c r="F122"/>
  <c r="E120"/>
  <c r="F91"/>
  <c r="E89"/>
  <c r="J41"/>
  <c r="J26"/>
  <c r="E26"/>
  <c r="J125"/>
  <c r="J94"/>
  <c r="J25"/>
  <c r="J23"/>
  <c r="E23"/>
  <c r="J124"/>
  <c r="J93"/>
  <c r="J22"/>
  <c r="J20"/>
  <c r="E20"/>
  <c r="F125"/>
  <c r="F94"/>
  <c r="J19"/>
  <c r="J17"/>
  <c r="E17"/>
  <c r="F124"/>
  <c r="F93"/>
  <c r="J16"/>
  <c r="J14"/>
  <c r="J122"/>
  <c r="J91"/>
  <c r="E7"/>
  <c r="E116"/>
  <c r="E85"/>
  <c i="2" r="J39"/>
  <c r="J38"/>
  <c i="1" r="AY96"/>
  <c i="2" r="J37"/>
  <c i="1" r="AX96"/>
  <c i="2"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F39"/>
  <c i="1" r="BD96"/>
  <c i="2" r="BH123"/>
  <c r="F38"/>
  <c i="1" r="BC96"/>
  <c i="2" r="BG123"/>
  <c r="F37"/>
  <c i="1" r="BB96"/>
  <c i="2" r="BF123"/>
  <c r="J36"/>
  <c i="1" r="AW96"/>
  <c i="2" r="F36"/>
  <c i="1" r="BA96"/>
  <c i="2" r="T123"/>
  <c r="T122"/>
  <c r="T121"/>
  <c r="R123"/>
  <c r="R122"/>
  <c r="R121"/>
  <c r="P123"/>
  <c r="P122"/>
  <c r="P121"/>
  <c i="1" r="AU96"/>
  <c i="2" r="BK123"/>
  <c r="BK122"/>
  <c r="J122"/>
  <c r="BK121"/>
  <c r="J121"/>
  <c r="J98"/>
  <c r="J32"/>
  <c i="1" r="AG96"/>
  <c i="2" r="J123"/>
  <c r="BE123"/>
  <c r="J35"/>
  <c i="1" r="AV96"/>
  <c i="2" r="F35"/>
  <c i="1" r="AZ96"/>
  <c i="2" r="J99"/>
  <c r="F115"/>
  <c r="E113"/>
  <c r="F91"/>
  <c r="E89"/>
  <c r="J41"/>
  <c r="J26"/>
  <c r="E26"/>
  <c r="J118"/>
  <c r="J94"/>
  <c r="J25"/>
  <c r="J23"/>
  <c r="E23"/>
  <c r="J117"/>
  <c r="J93"/>
  <c r="J22"/>
  <c r="J20"/>
  <c r="E20"/>
  <c r="F118"/>
  <c r="F94"/>
  <c r="J19"/>
  <c r="J17"/>
  <c r="E17"/>
  <c r="F117"/>
  <c r="F93"/>
  <c r="J16"/>
  <c r="J14"/>
  <c r="J115"/>
  <c r="J91"/>
  <c r="E7"/>
  <c r="E109"/>
  <c r="E85"/>
  <c i="1" r="BD102"/>
  <c r="BC102"/>
  <c r="BB102"/>
  <c r="BA102"/>
  <c r="AZ102"/>
  <c r="AY102"/>
  <c r="AX102"/>
  <c r="AW102"/>
  <c r="AV102"/>
  <c r="AU102"/>
  <c r="AT102"/>
  <c r="AS102"/>
  <c r="AG102"/>
  <c r="BD95"/>
  <c r="BC95"/>
  <c r="BB95"/>
  <c r="BA95"/>
  <c r="AZ95"/>
  <c r="AY95"/>
  <c r="AX95"/>
  <c r="AW95"/>
  <c r="AV95"/>
  <c r="AU95"/>
  <c r="AT95"/>
  <c r="AS95"/>
  <c r="AG95"/>
  <c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105"/>
  <c r="AN105"/>
  <c r="AT104"/>
  <c r="AN104"/>
  <c r="AT103"/>
  <c r="AN103"/>
  <c r="AN102"/>
  <c r="AT101"/>
  <c r="AN101"/>
  <c r="AT100"/>
  <c r="AN100"/>
  <c r="AT99"/>
  <c r="AN99"/>
  <c r="AT98"/>
  <c r="AN98"/>
  <c r="AT97"/>
  <c r="AN97"/>
  <c r="AT96"/>
  <c r="AN96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<sst xmlns="http://schemas.openxmlformats.org/spreadsheetml/2006/main">
  <si>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</si>
  <si>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</si>
  <si>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</si>
  <si>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</si>
  <si>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</si>
  <si>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{8a89c44e-5b0b-4d0f-86d0-e1a529369bc7}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</si>
  <si>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</si>
  <si>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</si>
  <si>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</si>
  <si>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</si>
  <si>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</si>
  <si>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0,001</t>
  </si>
  <si>
    <t>Kód:</t>
  </si>
  <si>
    <t>201823</t>
  </si>
  <si>
    <t>Stavba:</t>
  </si>
  <si>
    <t>Český Brod, ul. Zborovská - Rekonstrukce chodníku</t>
  </si>
  <si>
    <t>KSO:</t>
  </si>
  <si>
    <t>CC-CZ:</t>
  </si>
  <si>
    <t>Místo:</t>
  </si>
  <si>
    <t xml:space="preserve"> </t>
  </si>
  <si>
    <t>Datum:</t>
  </si>
  <si>
    <t>16. 10. 2018</t>
  </si>
  <si>
    <t>Zadavatel:</t>
  </si>
  <si>
    <t>IČ:</t>
  </si>
  <si>
    <t>00235334</t>
  </si>
  <si>
    <t>Město Český Brod</t>
  </si>
  <si>
    <t>DIČ:</t>
  </si>
  <si>
    <t>CZ00235334</t>
  </si>
  <si>
    <t>Zhotovitel:</t>
  </si>
  <si>
    <t>Projektant:</t>
  </si>
  <si>
    <t>02992485</t>
  </si>
  <si>
    <t>FORVIA CZ, S.R.O.</t>
  </si>
  <si>
    <t>CZ02992485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</si>
  <si>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</si>
  <si>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</si>
  <si>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</si>
  <si>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</si>
  <si>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</si>
  <si>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</si>
  <si>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</si>
  <si>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</si>
  <si>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</si>
  <si>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</si>
  <si>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</si>
  <si>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</si>
  <si>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</si>
  <si>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</si>
  <si>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</si>
  <si>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</si>
  <si>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</si>
  <si>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</si>
  <si>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</si>
  <si>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</si>
  <si>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</si>
  <si>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</si>
  <si>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</si>
  <si>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</si>
  <si>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</si>
  <si>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</si>
  <si>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</si>
  <si>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</si>
  <si>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</si>
  <si>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</si>
  <si>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</si>
  <si>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</si>
  <si>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</si>
  <si>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</si>
  <si>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</si>
  <si>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</si>
  <si>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</si>
  <si>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</si>
  <si>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</si>
  <si>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</si>
  <si>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</si>
  <si>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</si>
  <si>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</si>
  <si>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</si>
  <si>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</si>
  <si>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</si>
  <si>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</si>
  <si>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</si>
  <si>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Uznatelné náklady</t>
  </si>
  <si>
    <t>STA</t>
  </si>
  <si>
    <t>1</t>
  </si>
  <si>
    <t>{81ee1f5b-0d72-4974-95a7-3fe83a851522}</t>
  </si>
  <si>
    <t>2</t>
  </si>
  <si>
    <t>/</t>
  </si>
  <si>
    <t>SO 000</t>
  </si>
  <si>
    <t>Vedlejší rozpočtové náklady</t>
  </si>
  <si>
    <t>Soupis</t>
  </si>
  <si>
    <t>{48be209c-e1a2-4376-8555-fe27455375c2}</t>
  </si>
  <si>
    <t>SO 101</t>
  </si>
  <si>
    <t>Rekonstrukce chodníku SO 101</t>
  </si>
  <si>
    <t>{2189f3a0-e9ca-4682-b8e0-4c2f9f71df23}</t>
  </si>
  <si>
    <t>SO 102</t>
  </si>
  <si>
    <t>Rekonstrukce chodníku SO 102</t>
  </si>
  <si>
    <t>{94c615cd-5d6a-4d4d-8b36-d38d2c1a0117}</t>
  </si>
  <si>
    <t>SO 103</t>
  </si>
  <si>
    <t>Rekonstrukce chodníku SO 103</t>
  </si>
  <si>
    <t>{66587a21-0e2d-4537-9325-cdf93a158aad}</t>
  </si>
  <si>
    <t>SO 104</t>
  </si>
  <si>
    <t>Rekonstrukce chodníku SO 104</t>
  </si>
  <si>
    <t>{227319c5-3eda-4be4-8a1b-177d5ff24af5}</t>
  </si>
  <si>
    <t>SO 105</t>
  </si>
  <si>
    <t>Rekonstrukce chodníku SO 105</t>
  </si>
  <si>
    <t>{ca35bd70-dc08-46a2-aeb3-f58d9400f56b}</t>
  </si>
  <si>
    <t>02</t>
  </si>
  <si>
    <t>Neuznatelné náklady</t>
  </si>
  <si>
    <t>{83e56d40-3553-4009-9e95-e46e00e144d8}</t>
  </si>
  <si>
    <t>{4ae0a58f-bbbf-4bd5-b76d-9800634e5603}</t>
  </si>
  <si>
    <t>{f98dcb1d-6ca3-47e1-9713-fb9bf6bfdecd}</t>
  </si>
  <si>
    <t>{7fedfc0f-777d-42fc-9ffe-8ad4838d4b6d}</t>
  </si>
  <si>
    <t>KRYCÍ LIST SOUPISU PRACÍ</t>
  </si>
  <si>
    <t>Objekt:</t>
  </si>
  <si>
    <t>01 - Uznatelné náklady</t>
  </si>
  <si>
    <t>Soupis:</t>
  </si>
  <si>
    <t>SO 000 -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</si>
  <si>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</si>
  <si>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</si>
  <si>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</si>
  <si>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</si>
  <si>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</si>
  <si>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</si>
  <si>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</si>
  <si>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</si>
  <si>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</si>
  <si>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</si>
  <si>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</si>
  <si>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</si>
  <si>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</si>
  <si>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</si>
  <si>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</si>
  <si>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</si>
  <si>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</si>
  <si>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</si>
  <si>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</si>
  <si>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</si>
  <si>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</si>
  <si>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</si>
  <si>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</si>
  <si>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</si>
  <si>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02720</t>
  </si>
  <si>
    <t>POMOC PRÁCE ZŘÍZ NEBO ZAJIŠŤ REGULACI A OCHRANU DOPRAVY</t>
  </si>
  <si>
    <t>KČ</t>
  </si>
  <si>
    <t>512</t>
  </si>
  <si>
    <t>-493122576</t>
  </si>
  <si>
    <t>PP</t>
  </si>
  <si>
    <t xml:space="preserve">POMOC PRÁCE ZŘÍZ NEBO ZAJIŠŤ REGULACI A OCHRANU DOPRAVY
Přechodné dopravní značení pro zajištění provozu vozidel, pěších a kolařů včetně všech povolení.
</t>
  </si>
  <si>
    <t>02911</t>
  </si>
  <si>
    <t>OSTATNÍ POŽADAVKY - GEODETICKÉ ZAMĚŘENÍ</t>
  </si>
  <si>
    <t>KPL</t>
  </si>
  <si>
    <t>-770342466</t>
  </si>
  <si>
    <t>OSTATNÍ POŽADAVKY - GEODETICKÉ ZAMĚŘENÍ
Zaměření skutečného provedení stavby.</t>
  </si>
  <si>
    <t>3</t>
  </si>
  <si>
    <t>03100</t>
  </si>
  <si>
    <t>ZAŘÍZENÍ STAVENIŠTĚ - ZŘÍZENÍ, PROVOZ, DEMONTÁŽ</t>
  </si>
  <si>
    <t>-977183338</t>
  </si>
  <si>
    <t>SO 101 - Rekonstrukce chodníku SO 101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</si>
  <si>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</si>
  <si>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</si>
  <si>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</si>
  <si>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</si>
  <si>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</si>
  <si>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>PSV - Práce a dodávky PSV</t>
  </si>
  <si>
    <t xml:space="preserve">    711 - Izolace proti vodě, vlhkosti a plynům</t>
  </si>
  <si>
    <t>HSV</t>
  </si>
  <si>
    <t>Práce a dodávky HSV</t>
  </si>
  <si>
    <t>Zemní práce</t>
  </si>
  <si>
    <t>113138</t>
  </si>
  <si>
    <t>ODSTRANĚNÍ KRYTU ZPEVNĚNÝCH PLOCH S ASFALT POJIVEM, ODVOZ DO 20KM</t>
  </si>
  <si>
    <t>M3</t>
  </si>
  <si>
    <t>OTSKP 2019</t>
  </si>
  <si>
    <t>-1241360428</t>
  </si>
  <si>
    <t>PSC</t>
  </si>
  <si>
    <t>Poznámka k souboru cen:_x000d_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</si>
  <si>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P</t>
  </si>
  <si>
    <t>Poznámka k položce:_x000d_
Skládkovné zahrnuto v pol. 014132.</t>
  </si>
  <si>
    <t>VV</t>
  </si>
  <si>
    <t>"odstranění asfaltového krytu chodníku"150*0,06</t>
  </si>
  <si>
    <t>"oprava stávající vozovky"(4+3+3,5+3,5)*(0,05+0,05)</t>
  </si>
  <si>
    <t>113328</t>
  </si>
  <si>
    <t>ODSTRAN PODKL ZPEVNĚNÝCH PLOCH Z KAMENIVA NESTMEL, ODVOZ DO 20KM</t>
  </si>
  <si>
    <t>-351861814</t>
  </si>
  <si>
    <t>Poznámka k položce:_x000d_
Skládkovné zahrnuto v pol. 014122.</t>
  </si>
  <si>
    <t>"dobourání na požadovanou úroveň"150*(0,3-0,06)</t>
  </si>
  <si>
    <t>"dobourání pod vjezdy"(0,520-0,3)*12</t>
  </si>
  <si>
    <t>113524</t>
  </si>
  <si>
    <t>ODSTRANĚNÍ CHODNÍKOVÝCH OBRUBNÍKŮ BETONOVÝCH, ODVOZ DO 5KM</t>
  </si>
  <si>
    <t>M</t>
  </si>
  <si>
    <t>-418368167</t>
  </si>
  <si>
    <t>ODSTRANĚNÍ CHODNÍKOVÝCH A SILNIČNÍCH OBRUBNÍKŮ BETONOVÝCH, ODVOZ DO 5KM</t>
  </si>
  <si>
    <t>Poznámka k položce:_x000d_
Skládkovné zahrnuto v pol. 014112.</t>
  </si>
  <si>
    <t>"odstranění obrubníků"12,5+8+6+7+7</t>
  </si>
  <si>
    <t>113766</t>
  </si>
  <si>
    <t>FRÉZOVÁNÍ DRÁŽKY PRŮŘEZU DO 800MM2 V ASFALTOVÉ VOZOVCE</t>
  </si>
  <si>
    <t>-262382217</t>
  </si>
  <si>
    <t>Poznámka k souboru cen:_x000d_
Položka zahrnuje veškerou manipulaci s vybouranou sutí a s vybouranými hmotami vč. uložení na skládku.</t>
  </si>
  <si>
    <t>"podél obrub ve vozovce"28</t>
  </si>
  <si>
    <t>5</t>
  </si>
  <si>
    <t>12110</t>
  </si>
  <si>
    <t>SEJMUTÍ ORNICE NEBO LESNÍ PŮDY</t>
  </si>
  <si>
    <t>-90616907</t>
  </si>
  <si>
    <t>Poznámka k souboru cen:_x000d_
položka zahrnuje sejmutí ornice bez ohledu na tloušťku vrstvy a její vodorovnou dopravu nezahrnuje uložení na trvalou skládku</t>
  </si>
  <si>
    <t>"rozšíření chodníku"(7+5)*0,15</t>
  </si>
  <si>
    <t>"sejmutí ornice podél obrub"(10+10+15+32)*0,5*0,15</t>
  </si>
  <si>
    <t>6</t>
  </si>
  <si>
    <t>122738</t>
  </si>
  <si>
    <t>ODKOPÁVKY A PROKOPÁVKY OBECNÉ TŘ. I, ODVOZ DO 20KM</t>
  </si>
  <si>
    <t>-640184406</t>
  </si>
  <si>
    <t>Poznámka k souboru cen:_x000d_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zhutnění podloží, případně i svahů vč. svahování - zřízení stupňů v podloží a lavic na svazích, není-li pro tyto práce zřízena samostatná položka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</si>
  <si>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"odkopávky podél obrub"(10+10+15+32)*0,1</t>
  </si>
  <si>
    <t>7</t>
  </si>
  <si>
    <t>17481</t>
  </si>
  <si>
    <t>ZÁSYP JAM A RÝH Z NAKUPOVANÝCH MATERIÁLŮ</t>
  </si>
  <si>
    <t>-960420382</t>
  </si>
  <si>
    <t>Poznámka k souboru cen:_x000d_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</si>
  <si>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"štěrk podél budov / plotů"(3,5+2,5+2+3)*0,15</t>
  </si>
  <si>
    <t>"dorovnání podél obrub"(10+10+15+32)*0,1</t>
  </si>
  <si>
    <t>8</t>
  </si>
  <si>
    <t>18234</t>
  </si>
  <si>
    <t>ROZPROSTŘENÍ ORNICE V ROVINĚ V TL DO 0,25M</t>
  </si>
  <si>
    <t>M2</t>
  </si>
  <si>
    <t>1205245537</t>
  </si>
  <si>
    <t>Poznámka k souboru cen:_x000d_
položka zahrnuje: nutné přemístění ornice z dočasných skládek vzdálených do 50m rozprostření ornice v předepsané tloušťce v rovině a ve svahu do 1:5</t>
  </si>
  <si>
    <t>"rozprostření ornice podél obrub"(10+10+15+32)*0,5*0,15</t>
  </si>
  <si>
    <t>9</t>
  </si>
  <si>
    <t>18241</t>
  </si>
  <si>
    <t>ZALOŽENÍ TRÁVNÍKU RUČNÍM VÝSEVEM</t>
  </si>
  <si>
    <t>1301272512</t>
  </si>
  <si>
    <t>Poznámka k souboru cen:_x000d_
Zahrnuje dodání předepsané travní směsi, její výsev na ornici, zalévání, první pokosení, to vše bez ohledu na sklon terénu</t>
  </si>
  <si>
    <t>"založení trávníku podél obrub"(10+10+15+32)*0,5</t>
  </si>
  <si>
    <t>Komunikace pozemní</t>
  </si>
  <si>
    <t>10</t>
  </si>
  <si>
    <t>56214</t>
  </si>
  <si>
    <t>VOZOVKOVÉ VRSTVY Z MATERIÁLŮ STABIL CEMENTEM TL DO 200MM</t>
  </si>
  <si>
    <t>-1420369083</t>
  </si>
  <si>
    <t>Poznámka k souboru cen:_x000d_
- dodání směsi v požadované kvalitě - očištění podkladu - uložení směsi dle předepsaného technologického předpisu a zhutnění vrstvy v předepsané tloušťce - zřízení vrstvy bez rozlišení šířky, pokládání vrstvy po etapách, včetně pracovních spar a spojů - úpravu napojení, ukončení - úpravu dilatačních spar včetně předepsané výztuže - nezahrnuje postřiky, nátěry - nezahrnuje úpravu povrchu krytu</t>
  </si>
  <si>
    <t xml:space="preserve">"vjezdy - SC C 5/6  tl. 180 mm "12</t>
  </si>
  <si>
    <t>11</t>
  </si>
  <si>
    <t>56334</t>
  </si>
  <si>
    <t>VOZOVKOVÉ VRSTVY ZE ŠTĚRKODRTI TL. DO 200MM</t>
  </si>
  <si>
    <t>-372485200</t>
  </si>
  <si>
    <t>Poznámka k souboru cen:_x000d_
- dodání kameniva předepsané kvality a zrnitosti - rozprostření a zhutnění vrstvy v předepsané tloušťce - zřízení vrstvy bez rozlišení šířky, pokládání vrstvy po etapách - nezahrnuje postřiky, nátěry</t>
  </si>
  <si>
    <t>"chodníky - ŠD 32/63 tl. 200 mm"150</t>
  </si>
  <si>
    <t>28</t>
  </si>
  <si>
    <t>574A44</t>
  </si>
  <si>
    <t>ASFALTOVÝ BETON PRO OBRUSNÉ VRSTVY ACO 11+, 11S TL. 50MM</t>
  </si>
  <si>
    <t>-1047542401</t>
  </si>
  <si>
    <t>Poznámka k souboru cen:_x000d_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</si>
  <si>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"oprava stávající vozovky"(4+3+3,5+3,5)</t>
  </si>
  <si>
    <t>29</t>
  </si>
  <si>
    <t>574C46</t>
  </si>
  <si>
    <t>ASFALTOVÝ BETON PRO LOŽNÍ VRSTVY ACL 16+, 16S TL. 50MM</t>
  </si>
  <si>
    <t>-529038499</t>
  </si>
  <si>
    <t>12</t>
  </si>
  <si>
    <t>582611</t>
  </si>
  <si>
    <t>KRYTY Z BETON DLAŽDIC SE ZÁMKEM ŠEDÝCH TL 60MM DO LOŽE Z KAM</t>
  </si>
  <si>
    <t>611256728</t>
  </si>
  <si>
    <t>Poznámka k souboru cen:_x000d_
- dodání dlažebního materiálu v požadované kvalitě, dodání materiálu pro předepsané lože v tloušťce předepsané dokumentací a pro předepsanou výplň spar - očištění podkladu - uložení dlažby dle předepsaného technologického předpisu včetně předepsané podkladní vrstvy a předepsané výplně spar - zřízení vrstvy bez rozlišení šířky, pokládání vrstvy po etapách - úpravu napojení, ukončení podél obrubníků, dilatačních zařízení, odvodňovacích proužků, odvodňovačů, vpustí, šachet a pod., nestanoví-li zadávací dokumentace jinak - nezahrnuje postřiky, nátěry - nezahrnuje těsnění podél obrubníků, dilatačních zařízení, odvodňovacích proužků, odvodňovačů, vpustí, šachet a pod.</t>
  </si>
  <si>
    <t>"chodníky - DL 60"150-12-12</t>
  </si>
  <si>
    <t>13</t>
  </si>
  <si>
    <t>582613</t>
  </si>
  <si>
    <t>KRYTY Z BETON DLAŽDIC SE ZÁMKEM ŠEDÝCH TL 100MM DO LOŽE Z KAM</t>
  </si>
  <si>
    <t>524360119</t>
  </si>
  <si>
    <t>"vjezdy - DL 100"12-2</t>
  </si>
  <si>
    <t>14</t>
  </si>
  <si>
    <t>58261A</t>
  </si>
  <si>
    <t>KRYTY Z BETON DLAŽDIC SE ZÁMKEM BAREV RELIÉF TL 60MM DO LOŽE Z KAM</t>
  </si>
  <si>
    <t>1538665618</t>
  </si>
  <si>
    <t>"reliéfní dlažba - DL 60"2+3+2+2+1+2</t>
  </si>
  <si>
    <t>58261B</t>
  </si>
  <si>
    <t>KRYTY Z BETON DLAŽDIC SE ZÁMKEM BAREV RELIÉF TL 100MM DO LOŽE Z KAM</t>
  </si>
  <si>
    <t>-1308729007</t>
  </si>
  <si>
    <t>KRYTY Z BETON DLAŽDIC SE ZÁMKEM BAREV RELIÉF TL 80MM DO LOŽE Z KAM</t>
  </si>
  <si>
    <t>"reliéfní dlažba DL 100 - vjezdy"2</t>
  </si>
  <si>
    <t>Trubní vedení</t>
  </si>
  <si>
    <t>16</t>
  </si>
  <si>
    <t>89922</t>
  </si>
  <si>
    <t>VÝŠKOVÁ ÚPRAVA MŘÍŽÍ</t>
  </si>
  <si>
    <t>KUS</t>
  </si>
  <si>
    <t>-1173501263</t>
  </si>
  <si>
    <t>Poznámka k souboru cen:_x000d_
- položka výškové úpravy zahrnuje všechny nutné práce a materiály pro zvýšení nebo snížení zařízení (včetně nutné úpravy stávajícího povrchu vozovky nebo chodníku).</t>
  </si>
  <si>
    <t>17</t>
  </si>
  <si>
    <t>89923</t>
  </si>
  <si>
    <t>VÝŠKOVÁ ÚPRAVA KRYCÍCH HRNCŮ</t>
  </si>
  <si>
    <t>1605816942</t>
  </si>
  <si>
    <t>Ostatní konstrukce a práce, bourání</t>
  </si>
  <si>
    <t>18</t>
  </si>
  <si>
    <t>915111</t>
  </si>
  <si>
    <t>VODOROVNÉ DOPRAVNÍ ZNAČENÍ BARVOU HLADKÉ - DODÁVKA A POKLÁDKA</t>
  </si>
  <si>
    <t>1350615499</t>
  </si>
  <si>
    <t>Poznámka k souboru cen:_x000d_
položka zahrnuje: - dodání a pokládku nátěrového materiálu (měří se pouze natíraná plocha) - předznačení a reflexní úpravu</t>
  </si>
  <si>
    <t>"přechod pro chodce"4*6*0,5</t>
  </si>
  <si>
    <t>19</t>
  </si>
  <si>
    <t>915221</t>
  </si>
  <si>
    <t>VODOR DOPRAV ZNAČ PLASTEM STRUKTURÁLNÍ NEHLUČNÉ - DOD A POKLÁDKA</t>
  </si>
  <si>
    <t>-1902795002</t>
  </si>
  <si>
    <t>20</t>
  </si>
  <si>
    <t>917212</t>
  </si>
  <si>
    <t>ZÁHONOVÉ OBRUBY Z BETONOVÝCH OBRUBNÍKŮ ŠÍŘ 80MM</t>
  </si>
  <si>
    <t>-763997096</t>
  </si>
  <si>
    <t>Poznámka k souboru cen:_x000d_
Položka zahrnuje: dodání a pokládku betonových obrubníků o rozměrech předepsaných zadávací dokumentací betonové lože i boční betonovou opěrku.</t>
  </si>
  <si>
    <t>"obrubník sadový"27+11+10+1,5+15,5+4,5+7,5+4+34+8+4,5+14</t>
  </si>
  <si>
    <t>917224</t>
  </si>
  <si>
    <t>SILNIČNÍ A CHODNÍKOVÉ OBRUBY Z BETONOVÝCH OBRUBNÍKŮ ŠÍŘ 150MM</t>
  </si>
  <si>
    <t>-1644180455</t>
  </si>
  <si>
    <t>"silniční obrubníky"8+6+7+7</t>
  </si>
  <si>
    <t>22</t>
  </si>
  <si>
    <t>919113</t>
  </si>
  <si>
    <t>ŘEZÁNÍ ASFALTOVÉHO KRYTU VOZOVEK TL DO 150MM</t>
  </si>
  <si>
    <t>-1642538926</t>
  </si>
  <si>
    <t>Poznámka k souboru cen:_x000d_
položka zahrnuje řezání vozovkové vrstvy v předepsané tloušťce, včetně spotřeby vody</t>
  </si>
  <si>
    <t>"oprava stávající vozovky"9+7+8+8</t>
  </si>
  <si>
    <t>23</t>
  </si>
  <si>
    <t>93132</t>
  </si>
  <si>
    <t>TĚSNĚNÍ DILATAČ SPAR ASF ZÁLIVKOU MODIFIK</t>
  </si>
  <si>
    <t>-1563855155</t>
  </si>
  <si>
    <t>Poznámka k souboru cen:_x000d_
položka zahrnuje dodávku a osazení předepsaného materiálu, očištění ploch spáry před úpravou, očištění okolí spáry po úpravě nezahrnuje těsnící profil</t>
  </si>
  <si>
    <t>"utěsnění drážky 0,02x0,04 mezi obrubníkem a vozovkou"28*0,02*0,04</t>
  </si>
  <si>
    <t>"oprava stávající vozovky - utěsnění drážky"(9+7+8+8)*0,02*0,04</t>
  </si>
  <si>
    <t>PSV</t>
  </si>
  <si>
    <t>Práce a dodávky PSV</t>
  </si>
  <si>
    <t>711</t>
  </si>
  <si>
    <t>Izolace proti vodě, vlhkosti a plynům</t>
  </si>
  <si>
    <t>24</t>
  </si>
  <si>
    <t>711117</t>
  </si>
  <si>
    <t>IZOLACE BĚŽNÝCH KONSTRUKCÍ PROTI ZEMNÍ VLHKOSTI Z PE FÓLIÍ</t>
  </si>
  <si>
    <t>-1105906181</t>
  </si>
  <si>
    <t>Poznámka k souboru cen:_x000d_
položka zahrnuje: - dodání předepsaného izolačního materiálu - očištění a ošetření podkladu, zadávací dokumentace může zahrnout i případné vyspravení - zřízení izolace jako kompletního povlaku, případně komplet. soustavy nebo systému podle příslušného technolog. předpisu - zřízení izolace i jednotlivých vrstev po etapách, včetně pracovních spár a spojů - úprava u okrajů, rohů, hran, dilatačních i pracovních spojů, kotev, obrubníků, dilatačních zařízení, odvodnění, otvorů, neizolovaných míst a pod. - zajištění odvodnění povrchu izolace, včetně odvodnění nejnižších míst, pokud dokumentace pro zadání stavby nestanoví jinak - ochrana izolace do doby zřízení definitivní ochranné vrstvy nebo konstrukce - úprava, očištění a ošetření prostoru kolem izolace - provedení požadovaných zkoušek - nezahrnuje ochranné vrstvy, např. geotextilii</t>
  </si>
  <si>
    <t>"nopová fólie"0,5*70</t>
  </si>
  <si>
    <t>25</t>
  </si>
  <si>
    <t>014112</t>
  </si>
  <si>
    <t>POPLATKY ZA SKLÁDKU TYP S-IO (INERTNÍ ODPAD)</t>
  </si>
  <si>
    <t>T</t>
  </si>
  <si>
    <t>570286806</t>
  </si>
  <si>
    <t>Poznámka k souboru cen:_x000d_
zahrnuje veškeré poplatky provozovateli skládky související s uložením odpadu na skládce.</t>
  </si>
  <si>
    <t>"pol. 113524 - odstr. obrubníků"40,5*0,1*2,5</t>
  </si>
  <si>
    <t>26</t>
  </si>
  <si>
    <t>014122</t>
  </si>
  <si>
    <t>POPLATKY ZA SKLÁDKU TYP S-OO (OSTATNÍ ODPAD)</t>
  </si>
  <si>
    <t>-577474961</t>
  </si>
  <si>
    <t>"pol 113328 - odstran. podkl ploch"38,640*1,8</t>
  </si>
  <si>
    <t>"pol. 122738 - odkopávky"6,7*1,8</t>
  </si>
  <si>
    <t>27</t>
  </si>
  <si>
    <t>014122.1</t>
  </si>
  <si>
    <t>1934913982</t>
  </si>
  <si>
    <t>"pol. 113328 - odstr. krytu - asfalt"10,4*2,4</t>
  </si>
  <si>
    <t>SO 102 - Rekonstrukce chodníku SO 102</t>
  </si>
  <si>
    <t>-879205923</t>
  </si>
  <si>
    <t>"odstranění asfaltového krytu chodníku"220*0,06</t>
  </si>
  <si>
    <t>"oprava stávající vozovky"(6,5+25+3,5)*(0,05+0,05)</t>
  </si>
  <si>
    <t>1401132050</t>
  </si>
  <si>
    <t>"dobourání na požadovanou úroveň chodníky"220*(0,3-0,06)</t>
  </si>
  <si>
    <t>"dobourání pod vjezdy"(0,52-0,3)*(17+16)</t>
  </si>
  <si>
    <t>-210506016</t>
  </si>
  <si>
    <t>"odstranění obrubníků"13+10+35+7</t>
  </si>
  <si>
    <t>1524989399</t>
  </si>
  <si>
    <t>"podél obrub ve vozovce"64</t>
  </si>
  <si>
    <t>-1347360088</t>
  </si>
  <si>
    <t>"sejmutí ornice podél obrub"(25+10+7+28)*0,5*0,15</t>
  </si>
  <si>
    <t>255843428</t>
  </si>
  <si>
    <t>"odkopávky podél obrub"(25+10+7+28)*0,1</t>
  </si>
  <si>
    <t>-144930403</t>
  </si>
  <si>
    <t>"dorovnání podél obrub"(25+10+7+28)*0,1</t>
  </si>
  <si>
    <t>1337533223</t>
  </si>
  <si>
    <t>"rozprostření ornice podél obrub"(25+10+7+28)*0,5</t>
  </si>
  <si>
    <t>1168189130</t>
  </si>
  <si>
    <t>"založení trávníku podél obrub"(25+10+7+28)*0,5</t>
  </si>
  <si>
    <t>-1569884956</t>
  </si>
  <si>
    <t xml:space="preserve">"vjezdy - SC C 5/6  tl. 180 mm "16+17</t>
  </si>
  <si>
    <t>1953899</t>
  </si>
  <si>
    <t>"chodníky - ŠD 32/63 tl. 200 mm"205</t>
  </si>
  <si>
    <t>-1600783222</t>
  </si>
  <si>
    <t>"oprava stávající vozovky"(6,5+25+3,5)</t>
  </si>
  <si>
    <t>250356342</t>
  </si>
  <si>
    <t>-145336873</t>
  </si>
  <si>
    <t>"chodníky - DL 60"205-(17+16)-17</t>
  </si>
  <si>
    <t>1340715662</t>
  </si>
  <si>
    <t>"vjezdy - DL 100"(16+17)-6</t>
  </si>
  <si>
    <t>1255692958</t>
  </si>
  <si>
    <t>"reliéfní dlaždice - DL 60"2+2+2+1+8+2</t>
  </si>
  <si>
    <t>-136255643</t>
  </si>
  <si>
    <t>"reliéfní dlažba DL 100 - vjezdy"3+3</t>
  </si>
  <si>
    <t>642409375</t>
  </si>
  <si>
    <t>-2054497343</t>
  </si>
  <si>
    <t>"bus"20</t>
  </si>
  <si>
    <t>-11423360</t>
  </si>
  <si>
    <t>-1927513600</t>
  </si>
  <si>
    <t>"obrubník sadový"(25+10+7+28)</t>
  </si>
  <si>
    <t>1228855344</t>
  </si>
  <si>
    <t>"silniční obrubníky"12+10+35+7</t>
  </si>
  <si>
    <t>1239058375</t>
  </si>
  <si>
    <t>"oprava stávající vozovky"14,5+50+8,5</t>
  </si>
  <si>
    <t>1729592417</t>
  </si>
  <si>
    <t>"utěsnění drážky 0,02x0,04 mezi obrubníkem a vozovkou"64*0,02*0,04</t>
  </si>
  <si>
    <t>"oprava stávající vozovky - utěsnění drážky"(14,5+50+8,5)*0,02*0,04</t>
  </si>
  <si>
    <t>798150335</t>
  </si>
  <si>
    <t>"nopová fólie"0,5*105</t>
  </si>
  <si>
    <t>-337121931</t>
  </si>
  <si>
    <t>"pol. 113524 - odstr. obrubníků"65*0,1*2,5</t>
  </si>
  <si>
    <t>-301971391</t>
  </si>
  <si>
    <t>"pol 113328 - odstran. podkl ploch"60,06*1,8</t>
  </si>
  <si>
    <t>"pol. 122738 - odkopávky"7*1,8</t>
  </si>
  <si>
    <t>-2121207842</t>
  </si>
  <si>
    <t>"pol. 113328 - odstr. krytu - asfalt"16,7*2,4</t>
  </si>
  <si>
    <t>SO 103 - Rekonstrukce chodníku SO 103</t>
  </si>
  <si>
    <t>2009676432</t>
  </si>
  <si>
    <t>"odstranění asfaltového krytu chodníku"92*0,06</t>
  </si>
  <si>
    <t>"oprava stávající vozovky"(4+3)*(0,05+0,05)</t>
  </si>
  <si>
    <t>-1595217776</t>
  </si>
  <si>
    <t>"dobourání na požadovanou úroveň chodníky"(0,3-0,06)*83</t>
  </si>
  <si>
    <t>-1525151548</t>
  </si>
  <si>
    <t>"odstranění obrubníků"7+6</t>
  </si>
  <si>
    <t>885513880</t>
  </si>
  <si>
    <t>"podél obrub ve vozovce"13</t>
  </si>
  <si>
    <t>1390798438</t>
  </si>
  <si>
    <t>"sejmutí ornice podél obrub"38*0,5*0,15</t>
  </si>
  <si>
    <t>513636806</t>
  </si>
  <si>
    <t>"odkopávky podél obrub"38*0,1</t>
  </si>
  <si>
    <t>512843070</t>
  </si>
  <si>
    <t>"dorovnání podél obrub"38*0,1</t>
  </si>
  <si>
    <t>-604374940</t>
  </si>
  <si>
    <t>"rozprostření ornice podél obrub"0,5*38</t>
  </si>
  <si>
    <t>549139527</t>
  </si>
  <si>
    <t>"¨založení trávníku podél obrub"0,5*38</t>
  </si>
  <si>
    <t>-1387638063</t>
  </si>
  <si>
    <t>"chodníky - ŠD 32/63 tl. 200 mm"85</t>
  </si>
  <si>
    <t>-377389702</t>
  </si>
  <si>
    <t>"oprava stávající vozovky"4+3</t>
  </si>
  <si>
    <t>1296996131</t>
  </si>
  <si>
    <t>-264205120</t>
  </si>
  <si>
    <t>"chodníky - DL 60"85-7</t>
  </si>
  <si>
    <t>196316695</t>
  </si>
  <si>
    <t>"reliéfní dlažba DL 160"2+2+1+2</t>
  </si>
  <si>
    <t>1737605625</t>
  </si>
  <si>
    <t>2072435296</t>
  </si>
  <si>
    <t>127341045</t>
  </si>
  <si>
    <t>"obrubník sadový"38</t>
  </si>
  <si>
    <t>-1619649978</t>
  </si>
  <si>
    <t>"silniční obrubníky"7+6</t>
  </si>
  <si>
    <t>238257621</t>
  </si>
  <si>
    <t>"oprava stávající vozovky"9+7</t>
  </si>
  <si>
    <t>-1905379414</t>
  </si>
  <si>
    <t>"utěsnění drážky 0,02x0,04 mezi obrubníkem a vozovkou"13*0,02*0,04</t>
  </si>
  <si>
    <t>"oprava stávající vozovky - utěsnění drážky"(9+7)*0,02*0,04</t>
  </si>
  <si>
    <t>-1876462851</t>
  </si>
  <si>
    <t>"nopová fólie"0,5*50</t>
  </si>
  <si>
    <t>-1266634663</t>
  </si>
  <si>
    <t>"pol. 113524 - odstr. obrubníků"13*0,1*2,5</t>
  </si>
  <si>
    <t>1389852338</t>
  </si>
  <si>
    <t>"pol 113328 - odstran. podkl ploch"19,92*1,8</t>
  </si>
  <si>
    <t>"pol. 122738 - odkopávky"3,8*1,8</t>
  </si>
  <si>
    <t>1009427131</t>
  </si>
  <si>
    <t>"pol. 113328 - odstr. krytu - asfalt"6,22*2,4</t>
  </si>
  <si>
    <t>SO 104 - Rekonstrukce chodníku SO 104</t>
  </si>
  <si>
    <t>-355647910</t>
  </si>
  <si>
    <t>"odstranění asfaltového krytu chodníku"(360-99)*0,06</t>
  </si>
  <si>
    <t>"oprava stávající vozovky"(63)*(0,05+0,05)</t>
  </si>
  <si>
    <t>-182331974</t>
  </si>
  <si>
    <t>"dobourání na požadovanou úroveň chodníky"305*(0,3-0,06)</t>
  </si>
  <si>
    <t>"dobourání pod vjezdy"(0,520-0,3)*(33+24+33+24+36+15-99)</t>
  </si>
  <si>
    <t>-1414367079</t>
  </si>
  <si>
    <t>"odstranění obrubníků"16</t>
  </si>
  <si>
    <t>378307517</t>
  </si>
  <si>
    <t>"podél obrub ve vozovce"16</t>
  </si>
  <si>
    <t>70643287</t>
  </si>
  <si>
    <t>"sejmutí ornice podél obrub"0,5*0,15*(15+11+21+21+26+15+17+15+9+20+12+7+12)</t>
  </si>
  <si>
    <t>-1580006792</t>
  </si>
  <si>
    <t>"odkopávky podél obrub"0,1*(15+11+21+21+26+15+17+15+9+20+12+7+12)</t>
  </si>
  <si>
    <t>-251242679</t>
  </si>
  <si>
    <t>"dorovnání podél obrub"0,1*(15+11+21+21+26+15+17+15+9+20+12+7+12)</t>
  </si>
  <si>
    <t>65520226</t>
  </si>
  <si>
    <t>"rozprostření ornice podél obrub"0,5*(15+11+21+21+26+15+17+15+9+20+12+7+12)</t>
  </si>
  <si>
    <t>-633607827</t>
  </si>
  <si>
    <t>"¨založení trávníku podél obrub"0,5*(15+11+21+21+26+15+17+15+9+20+12+7+12)</t>
  </si>
  <si>
    <t>1805900312</t>
  </si>
  <si>
    <t xml:space="preserve">"vjezdy - SC C 5/6  tl. 180 mm "(33+24+33+24+36+15)-99</t>
  </si>
  <si>
    <t>1560043715</t>
  </si>
  <si>
    <t>"chodníky - ŠD 32/63 tl. 200 mm"305-99</t>
  </si>
  <si>
    <t>1462989275</t>
  </si>
  <si>
    <t>"oprava stávající vozovky"(63)</t>
  </si>
  <si>
    <t>1914439067</t>
  </si>
  <si>
    <t>743091589</t>
  </si>
  <si>
    <t>"chodníky - DL 60"305-151-9</t>
  </si>
  <si>
    <t>290340174</t>
  </si>
  <si>
    <t>"vjezdy - DL 100"(33+24+33+24+36+15)-(2+1+2+2+2+4+1)-99</t>
  </si>
  <si>
    <t>-475320412</t>
  </si>
  <si>
    <t>"reliéfní dlažba DL 60"2+2+3+2</t>
  </si>
  <si>
    <t>-264587431</t>
  </si>
  <si>
    <t>"reliéfní dlažba DL 100 - vjezdy"2+1+2+2+2+4+1</t>
  </si>
  <si>
    <t>93398108</t>
  </si>
  <si>
    <t>1605075186</t>
  </si>
  <si>
    <t>48213892</t>
  </si>
  <si>
    <t>283915608</t>
  </si>
  <si>
    <t>"obrubník sadový"15+11+21+21+26+15+17-40</t>
  </si>
  <si>
    <t>385460208</t>
  </si>
  <si>
    <t>"silniční obrubníky"16</t>
  </si>
  <si>
    <t>-1118674242</t>
  </si>
  <si>
    <t>"podél obrub ve vozovce"124</t>
  </si>
  <si>
    <t>"oprava stávající vozovky "(125)*0,02*0,04</t>
  </si>
  <si>
    <t>-1300832040</t>
  </si>
  <si>
    <t>"podél obrub ve vozovce"124*0,02*0,04</t>
  </si>
  <si>
    <t>"oprava stávající vozovky - utěsnění drážky"125*0,02*0,04</t>
  </si>
  <si>
    <t>93553</t>
  </si>
  <si>
    <t>ŽLABY Z DÍLCŮ Z BETONU SVĚTLÉ ŠÍŘKY DO 200MM VČETNĚ MŘÍŽÍ</t>
  </si>
  <si>
    <t>-1076626917</t>
  </si>
  <si>
    <t>Poznámka k souboru cen:_x000d_
položka zahrnuje: -dodávku a uložení dílců žlabu z předepsaného materiálu předepsaných rozměrů včetně mříže - spárování, úpravy vtoku a výtoku - nezahrnuje nutné zemní práce, předepsané lože, obetonování - měří se v metrech běžných délky osy žlabu, odečítají se čistící kusy a vpustě</t>
  </si>
  <si>
    <t>"odvodňovací žlaby"6+4+5+5+9+4</t>
  </si>
  <si>
    <t>2092689268</t>
  </si>
  <si>
    <t>"nopová fólie"0,5*113</t>
  </si>
  <si>
    <t>-1863508781</t>
  </si>
  <si>
    <t>"pol. 113524 - odstr. obrubníků"16*0,1*2,5</t>
  </si>
  <si>
    <t>-265332953</t>
  </si>
  <si>
    <t>"pol 113328 - odstran. podkl ploch"87,720*1,8</t>
  </si>
  <si>
    <t>"pol. 122738 - odkopávky"20,1*1,8</t>
  </si>
  <si>
    <t>-1986292845</t>
  </si>
  <si>
    <t>"pol. 113328 - odstr. krytu - asfalt"21,96*2,4</t>
  </si>
  <si>
    <t>SO 105 - Rekonstrukce chodníku SO 105</t>
  </si>
  <si>
    <t>-1601935191</t>
  </si>
  <si>
    <t>"odstranění asfaltového krytu chodníku"(80-10)*0,06</t>
  </si>
  <si>
    <t>"oprava stávající vozovky"(3,5+3)*(0,05+0,05)</t>
  </si>
  <si>
    <t>1728284372</t>
  </si>
  <si>
    <t>"dobourání na požadovanou úroveň chodníky"(0,3-0,06)*75</t>
  </si>
  <si>
    <t>"dobourání pod vjezdy"(0,52-0,3)*(20-10)</t>
  </si>
  <si>
    <t>-940703910</t>
  </si>
  <si>
    <t>"odstranění obrubníků"6</t>
  </si>
  <si>
    <t>1019598646</t>
  </si>
  <si>
    <t>"podél obrub ve vozovce"6</t>
  </si>
  <si>
    <t>-173865694</t>
  </si>
  <si>
    <t>"sejmutí ornice podél obrub"0,5*0,15*31</t>
  </si>
  <si>
    <t>-1191327539</t>
  </si>
  <si>
    <t>"odkopávky podél obrub"0,1*31</t>
  </si>
  <si>
    <t>1678087732</t>
  </si>
  <si>
    <t>"dorovnání podél obrub"0,1*31</t>
  </si>
  <si>
    <t>-824073200</t>
  </si>
  <si>
    <t>"rozprostření ornice podél obrub"0,5*31</t>
  </si>
  <si>
    <t>-1908653508</t>
  </si>
  <si>
    <t>"¨založení trávníku podél obrub"0,5*31</t>
  </si>
  <si>
    <t>-583087754</t>
  </si>
  <si>
    <t xml:space="preserve">"vjezdy - SC C 5/6  tl. 180 mm "20-10</t>
  </si>
  <si>
    <t>-597906027</t>
  </si>
  <si>
    <t>"chodníky - ŠD 32/63 tl. 200 mm"75-10</t>
  </si>
  <si>
    <t>792030382</t>
  </si>
  <si>
    <t>"oprava stávající vozovky"(3,5+3)</t>
  </si>
  <si>
    <t>137251074</t>
  </si>
  <si>
    <t>-653946823</t>
  </si>
  <si>
    <t>"chodníky - DL 60"75-20-5</t>
  </si>
  <si>
    <t>-874945561</t>
  </si>
  <si>
    <t>"vjezdy - DL 100"20-1-10</t>
  </si>
  <si>
    <t>-1700845929</t>
  </si>
  <si>
    <t>"reliéfní dlažba DL 60y"2+3</t>
  </si>
  <si>
    <t>161265769</t>
  </si>
  <si>
    <t>"reliéfní dlažba DL 100 - vjezdy"1</t>
  </si>
  <si>
    <t>-1070151757</t>
  </si>
  <si>
    <t>"obrubník sadový"6</t>
  </si>
  <si>
    <t>-1247617055</t>
  </si>
  <si>
    <t>"silniční obrubníky"6</t>
  </si>
  <si>
    <t>987231682</t>
  </si>
  <si>
    <t>"podél obrub ve vozovce"6+7</t>
  </si>
  <si>
    <t>-1049439866</t>
  </si>
  <si>
    <t>"utěsnění drážky 0,02x0,04 mezi obrubníkem a vozovkou"(6+7)*0,02*0,04</t>
  </si>
  <si>
    <t>"oprava stávající vozovky - utěsnění drážky"(7,5+6,5)*0,02*0,04</t>
  </si>
  <si>
    <t>70640661</t>
  </si>
  <si>
    <t>"odvodňovací žlaby"3</t>
  </si>
  <si>
    <t>1127276394</t>
  </si>
  <si>
    <t>"nopová fólie"0,5*35</t>
  </si>
  <si>
    <t>-1772001286</t>
  </si>
  <si>
    <t>"pol. 113524 - odstr. obrubníků"6*0,1*2,5</t>
  </si>
  <si>
    <t>1150565936</t>
  </si>
  <si>
    <t>"pol 113328 - odstran. podkl ploch"20,2*1,8</t>
  </si>
  <si>
    <t>"pol. 122738 - odkopávky"3,1*1,8</t>
  </si>
  <si>
    <t>-1783695105</t>
  </si>
  <si>
    <t>"pol. 113328 - odstr. krytu - asfalt"4,85*2,4</t>
  </si>
  <si>
    <t>02 - Neuznatelné náklady</t>
  </si>
  <si>
    <t>01300.1</t>
  </si>
  <si>
    <t>PROVOZNÍ A ÚZEMNÍ VLIVY</t>
  </si>
  <si>
    <t>900460363</t>
  </si>
  <si>
    <t>PATENTY A LICENCE</t>
  </si>
  <si>
    <t>Poznámka k souboru cen:_x000d_
zahrnuje poplatky související s využitím postupů a produktů, které jsou chráněny patenty a licencemi</t>
  </si>
  <si>
    <t>02730</t>
  </si>
  <si>
    <t>POMOC PRÁCE ZŘÍZ NEBO ZAJIŠŤ OCHRANU INŽENÝRSKÝCH SÍTÍ</t>
  </si>
  <si>
    <t>CS OTSKP</t>
  </si>
  <si>
    <t>-2109704440</t>
  </si>
  <si>
    <t>02910</t>
  </si>
  <si>
    <t>OSTATNÍ POŽADAVKY - ZEMĚMĚŘIČSKÁ MĚŘENÍ</t>
  </si>
  <si>
    <t>OTSKP 2018</t>
  </si>
  <si>
    <t>-1435503262</t>
  </si>
  <si>
    <t>OSTATNÍ POŽADAVKY - ZEMĚMĚŘIČSKÁ MĚŘENÍ
Geodetické práce během výstavby</t>
  </si>
  <si>
    <t>Poznámka k souboru cen:_x000d_
zahrnuje veškeré náklady spojené s objednatelem požadovanými pracemi, - pro stanovení orientační investorské ceny určete jednotkovou cenu jako 1% odhadované ceny stavby</t>
  </si>
  <si>
    <t>02911.1</t>
  </si>
  <si>
    <t>OSTATNÍ POŽADAVKY - VYTYČENÍ ING. SÍTÍ</t>
  </si>
  <si>
    <t>812281270</t>
  </si>
  <si>
    <t>02944</t>
  </si>
  <si>
    <t>OSTAT POŽADAVKY - DOKUMENTACE SKUTEČ PROVEDENÍ V DIGIT FORMĚ</t>
  </si>
  <si>
    <t>1468888663</t>
  </si>
  <si>
    <t>-2127265058</t>
  </si>
  <si>
    <t>"odstranění asfaltového krytu vjezdů"(20+16+23+13+18+9)*0,06</t>
  </si>
  <si>
    <t>-2086283792</t>
  </si>
  <si>
    <t>"dobourání pod vjezdy"(0,52-0,3)*99</t>
  </si>
  <si>
    <t>1493644706</t>
  </si>
  <si>
    <t>"odstranění obrubníků"106</t>
  </si>
  <si>
    <t>1599374229</t>
  </si>
  <si>
    <t>"podél obrub ve vozovce"106</t>
  </si>
  <si>
    <t>56449656</t>
  </si>
  <si>
    <t xml:space="preserve">"vjezdy - SC C 5/6  tl. 180 mm "(20+16+23+13+18+9)</t>
  </si>
  <si>
    <t>-314559466</t>
  </si>
  <si>
    <t>"chodníky - ŠD 32/63 tl. 200 mm"(20+16+23+13+18+9)</t>
  </si>
  <si>
    <t>1580816270</t>
  </si>
  <si>
    <t>"vjezdy - DL 100"(20+16+23+13+18+9)</t>
  </si>
  <si>
    <t>-289042856</t>
  </si>
  <si>
    <t>"obrubník sadový"(3+4+4,5+5+5+4,5+3+2+2+2+2,5+2,5)</t>
  </si>
  <si>
    <t>1932380330</t>
  </si>
  <si>
    <t>"silniční obrubníky"106</t>
  </si>
  <si>
    <t>561397668</t>
  </si>
  <si>
    <t>1734027502</t>
  </si>
  <si>
    <t>"utěsnění drážky 0,02x0,04 mezi obrubníkem a vozovkou"106*0,02*0,04</t>
  </si>
  <si>
    <t>115359966</t>
  </si>
  <si>
    <t>"pol. 113524 - odstr. obrubníků"106*0,1*2,5</t>
  </si>
  <si>
    <t>1519093185</t>
  </si>
  <si>
    <t>"pol 113328 - odstran. podkl ploch"21,78*1,8</t>
  </si>
  <si>
    <t>1740611324</t>
  </si>
  <si>
    <t>"pol. 113328 - odstr. krytu - asfalt"5,94*2,4</t>
  </si>
  <si>
    <t>175324217</t>
  </si>
  <si>
    <t>"odstranění asfaltového krytu vjezdů"10*0,06</t>
  </si>
  <si>
    <t>242167380</t>
  </si>
  <si>
    <t>"dobourání pod vjezdy"(0,52-0,3)*10</t>
  </si>
  <si>
    <t>-1258861711</t>
  </si>
  <si>
    <t>"odstranění obrubníků"5,5</t>
  </si>
  <si>
    <t>-1912651136</t>
  </si>
  <si>
    <t>"podél obrub ve vozovce"5,5</t>
  </si>
  <si>
    <t>501453003</t>
  </si>
  <si>
    <t xml:space="preserve">"vjezdy - SC C 5/6  tl. 180 mm "10</t>
  </si>
  <si>
    <t>454387163</t>
  </si>
  <si>
    <t>"chodníky - ŠD 32/63 tl. 200 mm"10</t>
  </si>
  <si>
    <t>-1798766867</t>
  </si>
  <si>
    <t>"vjezdy - DL 100"10</t>
  </si>
  <si>
    <t>1749193126</t>
  </si>
  <si>
    <t>"obrubník sadový"(3+3)</t>
  </si>
  <si>
    <t>-1081629756</t>
  </si>
  <si>
    <t>"silniční obrubníky"5,5</t>
  </si>
  <si>
    <t>1471778694</t>
  </si>
  <si>
    <t>-1003717923</t>
  </si>
  <si>
    <t>"utěsnění drážky 0,02x0,04 mezi obrubníkem a vozovkou"5,5*0,02*0,04</t>
  </si>
  <si>
    <t>-1315039630</t>
  </si>
  <si>
    <t>"pol. 113524 - odstr. obrubníků"5,5*0,1*2,5</t>
  </si>
  <si>
    <t>113447755</t>
  </si>
  <si>
    <t>"pol 113328 - odstran. podkl ploch"2,2*1,8</t>
  </si>
  <si>
    <t>1027712679</t>
  </si>
  <si>
    <t>"pol. 113328 - odstr. krytu - asfalt"0,6*2,4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</si>
</sst>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10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3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4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</xf>
    <xf numFmtId="0" fontId="4" fillId="2" borderId="6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left" vertical="center"/>
    </xf>
    <xf numFmtId="4" fontId="4" fillId="2" borderId="7" xfId="0" applyNumberFormat="1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5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7" fillId="0" borderId="14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8" fillId="3" borderId="6" xfId="0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18" fillId="3" borderId="7" xfId="0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right" vertical="center"/>
    </xf>
    <xf numFmtId="0" fontId="18" fillId="3" borderId="8" xfId="0" applyFont="1" applyFill="1" applyBorder="1" applyAlignment="1" applyProtection="1">
      <alignment horizontal="left" vertical="center"/>
    </xf>
    <xf numFmtId="0" fontId="18" fillId="3" borderId="0" xfId="0" applyFont="1" applyFill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166" fontId="16" fillId="0" borderId="0" xfId="0" applyNumberFormat="1" applyFont="1" applyBorder="1" applyAlignment="1" applyProtection="1">
      <alignment vertical="center"/>
    </xf>
    <xf numFmtId="4" fontId="16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4" fillId="0" borderId="14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8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8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8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18" fillId="3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8" fillId="3" borderId="16" xfId="0" applyFont="1" applyFill="1" applyBorder="1" applyAlignment="1" applyProtection="1">
      <alignment horizontal="center" vertical="center" wrapText="1"/>
    </xf>
    <xf numFmtId="0" fontId="18" fillId="3" borderId="17" xfId="0" applyFont="1" applyFill="1" applyBorder="1" applyAlignment="1" applyProtection="1">
      <alignment horizontal="center" vertical="center" wrapText="1"/>
    </xf>
    <xf numFmtId="0" fontId="18" fillId="3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18" fillId="0" borderId="22" xfId="0" applyFont="1" applyBorder="1" applyAlignment="1" applyProtection="1">
      <alignment horizontal="center" vertical="center"/>
    </xf>
    <xf numFmtId="49" fontId="18" fillId="0" borderId="22" xfId="0" applyNumberFormat="1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167" fontId="18" fillId="0" borderId="22" xfId="0" applyNumberFormat="1" applyFont="1" applyBorder="1" applyAlignment="1" applyProtection="1">
      <alignment vertical="center"/>
    </xf>
    <xf numFmtId="4" fontId="18" fillId="0" borderId="22" xfId="0" applyNumberFormat="1" applyFont="1" applyBorder="1" applyAlignment="1" applyProtection="1">
      <alignment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 vertical="center"/>
    </xf>
    <xf numFmtId="166" fontId="19" fillId="0" borderId="0" xfId="0" applyNumberFormat="1" applyFont="1" applyBorder="1" applyAlignment="1" applyProtection="1">
      <alignment vertical="center"/>
    </xf>
    <xf numFmtId="166" fontId="19" fillId="0" borderId="15" xfId="0" applyNumberFormat="1" applyFont="1" applyBorder="1" applyAlignment="1" applyProtection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vertical="center"/>
    </xf>
    <xf numFmtId="4" fontId="8" fillId="0" borderId="20" xfId="0" applyNumberFormat="1" applyFont="1" applyBorder="1" applyAlignment="1" applyProtection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 applyProtection="1">
      <alignment horizontal="left"/>
    </xf>
    <xf numFmtId="4" fontId="8" fillId="0" borderId="0" xfId="0" applyNumberFormat="1" applyFont="1" applyAlignment="1" applyProtection="1"/>
    <xf numFmtId="0" fontId="33" fillId="0" borderId="0" xfId="0" applyFont="1" applyAlignment="1" applyProtection="1">
      <alignment vertical="center" wrapText="1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theme" Target="theme/theme1.xml" /><Relationship Id="rId13" Type="http://schemas.openxmlformats.org/officeDocument/2006/relationships/calcChain" Target="calcChain.xml" /><Relationship Id="rId14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hidden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="1" customFormat="1" ht="24.96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S4" s="15" t="s">
        <v>11</v>
      </c>
    </row>
    <row r="5" s="1" customFormat="1" ht="12" customHeight="1">
      <c r="B5" s="19"/>
      <c r="C5" s="20"/>
      <c r="D5" s="23" t="s">
        <v>12</v>
      </c>
      <c r="E5" s="20"/>
      <c r="F5" s="20"/>
      <c r="G5" s="20"/>
      <c r="H5" s="20"/>
      <c r="I5" s="20"/>
      <c r="J5" s="20"/>
      <c r="K5" s="24" t="s">
        <v>13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S5" s="15" t="s">
        <v>6</v>
      </c>
    </row>
    <row r="6" s="1" customFormat="1" ht="36.96" customHeight="1">
      <c r="B6" s="19"/>
      <c r="C6" s="20"/>
      <c r="D6" s="25" t="s">
        <v>14</v>
      </c>
      <c r="E6" s="20"/>
      <c r="F6" s="20"/>
      <c r="G6" s="20"/>
      <c r="H6" s="20"/>
      <c r="I6" s="20"/>
      <c r="J6" s="20"/>
      <c r="K6" s="26" t="s">
        <v>15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S6" s="15" t="s">
        <v>6</v>
      </c>
    </row>
    <row r="7" s="1" customFormat="1" ht="12" customHeight="1">
      <c r="B7" s="19"/>
      <c r="C7" s="20"/>
      <c r="D7" s="27" t="s">
        <v>16</v>
      </c>
      <c r="E7" s="20"/>
      <c r="F7" s="20"/>
      <c r="G7" s="20"/>
      <c r="H7" s="20"/>
      <c r="I7" s="20"/>
      <c r="J7" s="20"/>
      <c r="K7" s="24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17</v>
      </c>
      <c r="AL7" s="20"/>
      <c r="AM7" s="20"/>
      <c r="AN7" s="24" t="s">
        <v>1</v>
      </c>
      <c r="AO7" s="20"/>
      <c r="AP7" s="20"/>
      <c r="AQ7" s="20"/>
      <c r="AR7" s="18"/>
      <c r="BS7" s="15" t="s">
        <v>6</v>
      </c>
    </row>
    <row r="8" s="1" customFormat="1" ht="12" customHeight="1">
      <c r="B8" s="19"/>
      <c r="C8" s="20"/>
      <c r="D8" s="27" t="s">
        <v>18</v>
      </c>
      <c r="E8" s="20"/>
      <c r="F8" s="20"/>
      <c r="G8" s="20"/>
      <c r="H8" s="20"/>
      <c r="I8" s="20"/>
      <c r="J8" s="20"/>
      <c r="K8" s="24" t="s">
        <v>19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20</v>
      </c>
      <c r="AL8" s="20"/>
      <c r="AM8" s="20"/>
      <c r="AN8" s="24" t="s">
        <v>21</v>
      </c>
      <c r="AO8" s="20"/>
      <c r="AP8" s="20"/>
      <c r="AQ8" s="20"/>
      <c r="AR8" s="18"/>
      <c r="BS8" s="15" t="s">
        <v>6</v>
      </c>
    </row>
    <row r="9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S9" s="15" t="s">
        <v>6</v>
      </c>
    </row>
    <row r="10" s="1" customFormat="1" ht="12" customHeight="1">
      <c r="B10" s="19"/>
      <c r="C10" s="20"/>
      <c r="D10" s="27" t="s">
        <v>22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23</v>
      </c>
      <c r="AL10" s="20"/>
      <c r="AM10" s="20"/>
      <c r="AN10" s="24" t="s">
        <v>24</v>
      </c>
      <c r="AO10" s="20"/>
      <c r="AP10" s="20"/>
      <c r="AQ10" s="20"/>
      <c r="AR10" s="18"/>
      <c r="BS10" s="15" t="s">
        <v>6</v>
      </c>
    </row>
    <row r="11" s="1" customFormat="1" ht="18.48" customHeight="1">
      <c r="B11" s="19"/>
      <c r="C11" s="20"/>
      <c r="D11" s="20"/>
      <c r="E11" s="24" t="s">
        <v>25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26</v>
      </c>
      <c r="AL11" s="20"/>
      <c r="AM11" s="20"/>
      <c r="AN11" s="24" t="s">
        <v>27</v>
      </c>
      <c r="AO11" s="20"/>
      <c r="AP11" s="20"/>
      <c r="AQ11" s="20"/>
      <c r="AR11" s="18"/>
      <c r="BS11" s="15" t="s">
        <v>6</v>
      </c>
    </row>
    <row r="12" s="1" customFormat="1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S12" s="15" t="s">
        <v>6</v>
      </c>
    </row>
    <row r="13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23</v>
      </c>
      <c r="AL13" s="20"/>
      <c r="AM13" s="20"/>
      <c r="AN13" s="24" t="s">
        <v>1</v>
      </c>
      <c r="AO13" s="20"/>
      <c r="AP13" s="20"/>
      <c r="AQ13" s="20"/>
      <c r="AR13" s="18"/>
      <c r="BS13" s="15" t="s">
        <v>6</v>
      </c>
    </row>
    <row r="14">
      <c r="B14" s="19"/>
      <c r="C14" s="20"/>
      <c r="D14" s="20"/>
      <c r="E14" s="24" t="s">
        <v>19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7" t="s">
        <v>26</v>
      </c>
      <c r="AL14" s="20"/>
      <c r="AM14" s="20"/>
      <c r="AN14" s="24" t="s">
        <v>1</v>
      </c>
      <c r="AO14" s="20"/>
      <c r="AP14" s="20"/>
      <c r="AQ14" s="20"/>
      <c r="AR14" s="18"/>
      <c r="BS14" s="15" t="s">
        <v>6</v>
      </c>
    </row>
    <row r="15" s="1" customFormat="1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S15" s="15" t="s">
        <v>4</v>
      </c>
    </row>
    <row r="16" s="1" customFormat="1" ht="12" customHeight="1">
      <c r="B16" s="19"/>
      <c r="C16" s="20"/>
      <c r="D16" s="27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23</v>
      </c>
      <c r="AL16" s="20"/>
      <c r="AM16" s="20"/>
      <c r="AN16" s="24" t="s">
        <v>30</v>
      </c>
      <c r="AO16" s="20"/>
      <c r="AP16" s="20"/>
      <c r="AQ16" s="20"/>
      <c r="AR16" s="18"/>
      <c r="BS16" s="15" t="s">
        <v>4</v>
      </c>
    </row>
    <row r="17" s="1" customFormat="1" ht="18.48" customHeight="1">
      <c r="B17" s="19"/>
      <c r="C17" s="20"/>
      <c r="D17" s="20"/>
      <c r="E17" s="24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26</v>
      </c>
      <c r="AL17" s="20"/>
      <c r="AM17" s="20"/>
      <c r="AN17" s="24" t="s">
        <v>32</v>
      </c>
      <c r="AO17" s="20"/>
      <c r="AP17" s="20"/>
      <c r="AQ17" s="20"/>
      <c r="AR17" s="18"/>
      <c r="BS17" s="15" t="s">
        <v>33</v>
      </c>
    </row>
    <row r="18" s="1" customFormat="1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S18" s="15" t="s">
        <v>6</v>
      </c>
    </row>
    <row r="19" s="1" customFormat="1" ht="12" customHeight="1">
      <c r="B19" s="19"/>
      <c r="C19" s="20"/>
      <c r="D19" s="27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23</v>
      </c>
      <c r="AL19" s="20"/>
      <c r="AM19" s="20"/>
      <c r="AN19" s="24" t="s">
        <v>1</v>
      </c>
      <c r="AO19" s="20"/>
      <c r="AP19" s="20"/>
      <c r="AQ19" s="20"/>
      <c r="AR19" s="18"/>
      <c r="BS19" s="15" t="s">
        <v>6</v>
      </c>
    </row>
    <row r="20" s="1" customFormat="1" ht="18.48" customHeight="1">
      <c r="B20" s="19"/>
      <c r="C20" s="20"/>
      <c r="D20" s="20"/>
      <c r="E20" s="24" t="s">
        <v>19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26</v>
      </c>
      <c r="AL20" s="20"/>
      <c r="AM20" s="20"/>
      <c r="AN20" s="24" t="s">
        <v>1</v>
      </c>
      <c r="AO20" s="20"/>
      <c r="AP20" s="20"/>
      <c r="AQ20" s="20"/>
      <c r="AR20" s="18"/>
      <c r="BS20" s="15" t="s">
        <v>33</v>
      </c>
    </row>
    <row r="21" s="1" customFormat="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</row>
    <row r="22" s="1" customFormat="1" ht="12" customHeight="1">
      <c r="B22" s="19"/>
      <c r="C22" s="20"/>
      <c r="D22" s="27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</row>
    <row r="23" s="1" customFormat="1" ht="16.5" customHeight="1">
      <c r="B23" s="19"/>
      <c r="C23" s="20"/>
      <c r="D23" s="20"/>
      <c r="E23" s="28" t="s">
        <v>1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0"/>
      <c r="AP23" s="20"/>
      <c r="AQ23" s="20"/>
      <c r="AR23" s="18"/>
    </row>
    <row r="24" s="1" customFormat="1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</row>
    <row r="25" s="1" customFormat="1" ht="6.96" customHeight="1">
      <c r="B25" s="19"/>
      <c r="C25" s="2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0"/>
      <c r="AQ25" s="20"/>
      <c r="AR25" s="18"/>
    </row>
    <row r="26" s="2" customFormat="1" ht="25.92" customHeight="1">
      <c r="A26" s="30"/>
      <c r="B26" s="31"/>
      <c r="C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5">
        <f>ROUND(AG94,2)</f>
        <v>2675489.9900000002</v>
      </c>
      <c r="AL26" s="34"/>
      <c r="AM26" s="34"/>
      <c r="AN26" s="34"/>
      <c r="AO26" s="34"/>
      <c r="AP26" s="32"/>
      <c r="AQ26" s="32"/>
      <c r="AR26" s="36"/>
      <c r="BE26" s="30"/>
    </row>
    <row r="27" s="2" customFormat="1" ht="6.96" customHeight="1">
      <c r="A27" s="3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6"/>
      <c r="BE27" s="30"/>
    </row>
    <row r="28" s="2" customFormat="1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7" t="s">
        <v>37</v>
      </c>
      <c r="M28" s="37"/>
      <c r="N28" s="37"/>
      <c r="O28" s="37"/>
      <c r="P28" s="37"/>
      <c r="Q28" s="32"/>
      <c r="R28" s="32"/>
      <c r="S28" s="32"/>
      <c r="T28" s="32"/>
      <c r="U28" s="32"/>
      <c r="V28" s="32"/>
      <c r="W28" s="37" t="s">
        <v>38</v>
      </c>
      <c r="X28" s="37"/>
      <c r="Y28" s="37"/>
      <c r="Z28" s="37"/>
      <c r="AA28" s="37"/>
      <c r="AB28" s="37"/>
      <c r="AC28" s="37"/>
      <c r="AD28" s="37"/>
      <c r="AE28" s="37"/>
      <c r="AF28" s="32"/>
      <c r="AG28" s="32"/>
      <c r="AH28" s="32"/>
      <c r="AI28" s="32"/>
      <c r="AJ28" s="32"/>
      <c r="AK28" s="37" t="s">
        <v>39</v>
      </c>
      <c r="AL28" s="37"/>
      <c r="AM28" s="37"/>
      <c r="AN28" s="37"/>
      <c r="AO28" s="37"/>
      <c r="AP28" s="32"/>
      <c r="AQ28" s="32"/>
      <c r="AR28" s="36"/>
      <c r="BE28" s="30"/>
    </row>
    <row r="29" s="3" customFormat="1" ht="14.4" customHeight="1">
      <c r="A29" s="3"/>
      <c r="B29" s="38"/>
      <c r="C29" s="39"/>
      <c r="D29" s="27" t="s">
        <v>40</v>
      </c>
      <c r="E29" s="39"/>
      <c r="F29" s="27" t="s">
        <v>41</v>
      </c>
      <c r="G29" s="39"/>
      <c r="H29" s="39"/>
      <c r="I29" s="39"/>
      <c r="J29" s="39"/>
      <c r="K29" s="39"/>
      <c r="L29" s="40">
        <v>0.20999999999999999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41">
        <f>ROUND(AZ94, 2)</f>
        <v>2675489.9900000002</v>
      </c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41">
        <f>ROUND(AV94, 2)</f>
        <v>561852.90000000002</v>
      </c>
      <c r="AL29" s="39"/>
      <c r="AM29" s="39"/>
      <c r="AN29" s="39"/>
      <c r="AO29" s="39"/>
      <c r="AP29" s="39"/>
      <c r="AQ29" s="39"/>
      <c r="AR29" s="42"/>
      <c r="BE29" s="3"/>
    </row>
    <row r="30" s="3" customFormat="1" ht="14.4" customHeight="1">
      <c r="A30" s="3"/>
      <c r="B30" s="38"/>
      <c r="C30" s="39"/>
      <c r="D30" s="39"/>
      <c r="E30" s="39"/>
      <c r="F30" s="27" t="s">
        <v>42</v>
      </c>
      <c r="G30" s="39"/>
      <c r="H30" s="39"/>
      <c r="I30" s="39"/>
      <c r="J30" s="39"/>
      <c r="K30" s="39"/>
      <c r="L30" s="40">
        <v>0.14999999999999999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1">
        <f>ROUND(BA94, 2)</f>
        <v>0</v>
      </c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41">
        <f>ROUND(AW94, 2)</f>
        <v>0</v>
      </c>
      <c r="AL30" s="39"/>
      <c r="AM30" s="39"/>
      <c r="AN30" s="39"/>
      <c r="AO30" s="39"/>
      <c r="AP30" s="39"/>
      <c r="AQ30" s="39"/>
      <c r="AR30" s="42"/>
      <c r="BE30" s="3"/>
    </row>
    <row r="31" hidden="1" s="3" customFormat="1" ht="14.4" customHeight="1">
      <c r="A31" s="3"/>
      <c r="B31" s="38"/>
      <c r="C31" s="39"/>
      <c r="D31" s="39"/>
      <c r="E31" s="39"/>
      <c r="F31" s="27" t="s">
        <v>43</v>
      </c>
      <c r="G31" s="39"/>
      <c r="H31" s="39"/>
      <c r="I31" s="39"/>
      <c r="J31" s="39"/>
      <c r="K31" s="39"/>
      <c r="L31" s="40">
        <v>0.20999999999999999</v>
      </c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1">
        <f>ROUND(BB94, 2)</f>
        <v>0</v>
      </c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41">
        <v>0</v>
      </c>
      <c r="AL31" s="39"/>
      <c r="AM31" s="39"/>
      <c r="AN31" s="39"/>
      <c r="AO31" s="39"/>
      <c r="AP31" s="39"/>
      <c r="AQ31" s="39"/>
      <c r="AR31" s="42"/>
      <c r="BE31" s="3"/>
    </row>
    <row r="32" hidden="1" s="3" customFormat="1" ht="14.4" customHeight="1">
      <c r="A32" s="3"/>
      <c r="B32" s="38"/>
      <c r="C32" s="39"/>
      <c r="D32" s="39"/>
      <c r="E32" s="39"/>
      <c r="F32" s="27" t="s">
        <v>44</v>
      </c>
      <c r="G32" s="39"/>
      <c r="H32" s="39"/>
      <c r="I32" s="39"/>
      <c r="J32" s="39"/>
      <c r="K32" s="39"/>
      <c r="L32" s="40">
        <v>0.14999999999999999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1">
        <f>ROUND(BC94, 2)</f>
        <v>0</v>
      </c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41">
        <v>0</v>
      </c>
      <c r="AL32" s="39"/>
      <c r="AM32" s="39"/>
      <c r="AN32" s="39"/>
      <c r="AO32" s="39"/>
      <c r="AP32" s="39"/>
      <c r="AQ32" s="39"/>
      <c r="AR32" s="42"/>
      <c r="BE32" s="3"/>
    </row>
    <row r="33" hidden="1" s="3" customFormat="1" ht="14.4" customHeight="1">
      <c r="A33" s="3"/>
      <c r="B33" s="38"/>
      <c r="C33" s="39"/>
      <c r="D33" s="39"/>
      <c r="E33" s="39"/>
      <c r="F33" s="27" t="s">
        <v>45</v>
      </c>
      <c r="G33" s="39"/>
      <c r="H33" s="39"/>
      <c r="I33" s="39"/>
      <c r="J33" s="39"/>
      <c r="K33" s="39"/>
      <c r="L33" s="40">
        <v>0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1">
        <f>ROUND(BD94, 2)</f>
        <v>0</v>
      </c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41">
        <v>0</v>
      </c>
      <c r="AL33" s="39"/>
      <c r="AM33" s="39"/>
      <c r="AN33" s="39"/>
      <c r="AO33" s="39"/>
      <c r="AP33" s="39"/>
      <c r="AQ33" s="39"/>
      <c r="AR33" s="42"/>
      <c r="BE33" s="3"/>
    </row>
    <row r="34" s="2" customFormat="1" ht="6.96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6"/>
      <c r="BE34" s="30"/>
    </row>
    <row r="35" s="2" customFormat="1" ht="25.92" customHeight="1">
      <c r="A35" s="30"/>
      <c r="B35" s="31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47" t="s">
        <v>48</v>
      </c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8">
        <f>SUM(AK26:AK33)</f>
        <v>3237342.8900000001</v>
      </c>
      <c r="AL35" s="45"/>
      <c r="AM35" s="45"/>
      <c r="AN35" s="45"/>
      <c r="AO35" s="49"/>
      <c r="AP35" s="43"/>
      <c r="AQ35" s="43"/>
      <c r="AR35" s="36"/>
      <c r="BE35" s="30"/>
    </row>
    <row r="36" s="2" customFormat="1" ht="6.96" customHeight="1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6"/>
      <c r="BE36" s="30"/>
    </row>
    <row r="37" s="2" customFormat="1" ht="14.4" customHeight="1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6"/>
      <c r="BE37" s="30"/>
    </row>
    <row r="38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="2" customFormat="1" ht="14.4" customHeight="1">
      <c r="B49" s="50"/>
      <c r="C49" s="51"/>
      <c r="D49" s="52" t="s">
        <v>49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50</v>
      </c>
      <c r="AI49" s="53"/>
      <c r="AJ49" s="53"/>
      <c r="AK49" s="53"/>
      <c r="AL49" s="53"/>
      <c r="AM49" s="53"/>
      <c r="AN49" s="53"/>
      <c r="AO49" s="53"/>
      <c r="AP49" s="51"/>
      <c r="AQ49" s="51"/>
      <c r="AR49" s="54"/>
    </row>
    <row r="50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="2" customFormat="1">
      <c r="A60" s="30"/>
      <c r="B60" s="31"/>
      <c r="C60" s="32"/>
      <c r="D60" s="55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55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55" t="s">
        <v>51</v>
      </c>
      <c r="AI60" s="34"/>
      <c r="AJ60" s="34"/>
      <c r="AK60" s="34"/>
      <c r="AL60" s="34"/>
      <c r="AM60" s="55" t="s">
        <v>52</v>
      </c>
      <c r="AN60" s="34"/>
      <c r="AO60" s="34"/>
      <c r="AP60" s="32"/>
      <c r="AQ60" s="32"/>
      <c r="AR60" s="36"/>
      <c r="BE60" s="30"/>
    </row>
    <row r="6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="2" customFormat="1">
      <c r="A64" s="30"/>
      <c r="B64" s="31"/>
      <c r="C64" s="32"/>
      <c r="D64" s="52" t="s">
        <v>53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2" t="s">
        <v>54</v>
      </c>
      <c r="AI64" s="56"/>
      <c r="AJ64" s="56"/>
      <c r="AK64" s="56"/>
      <c r="AL64" s="56"/>
      <c r="AM64" s="56"/>
      <c r="AN64" s="56"/>
      <c r="AO64" s="56"/>
      <c r="AP64" s="32"/>
      <c r="AQ64" s="32"/>
      <c r="AR64" s="36"/>
      <c r="BE64" s="30"/>
    </row>
    <row r="6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="2" customFormat="1">
      <c r="A75" s="30"/>
      <c r="B75" s="31"/>
      <c r="C75" s="32"/>
      <c r="D75" s="55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55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55" t="s">
        <v>51</v>
      </c>
      <c r="AI75" s="34"/>
      <c r="AJ75" s="34"/>
      <c r="AK75" s="34"/>
      <c r="AL75" s="34"/>
      <c r="AM75" s="55" t="s">
        <v>52</v>
      </c>
      <c r="AN75" s="34"/>
      <c r="AO75" s="34"/>
      <c r="AP75" s="32"/>
      <c r="AQ75" s="32"/>
      <c r="AR75" s="36"/>
      <c r="BE75" s="30"/>
    </row>
    <row r="76" s="2" customFormat="1">
      <c r="A76" s="30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6"/>
      <c r="BE76" s="30"/>
    </row>
    <row r="77" s="2" customFormat="1" ht="6.96" customHeight="1">
      <c r="A77" s="30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6"/>
      <c r="BE77" s="30"/>
    </row>
    <row r="81" s="2" customFormat="1" ht="6.96" customHeight="1">
      <c r="A81" s="30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6"/>
      <c r="BE81" s="30"/>
    </row>
    <row r="82" s="2" customFormat="1" ht="24.96" customHeight="1">
      <c r="A82" s="30"/>
      <c r="B82" s="31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6"/>
      <c r="BE82" s="30"/>
    </row>
    <row r="83" s="2" customFormat="1" ht="6.96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6"/>
      <c r="BE83" s="30"/>
    </row>
    <row r="84" s="4" customFormat="1" ht="12" customHeight="1">
      <c r="A84" s="4"/>
      <c r="B84" s="61"/>
      <c r="C84" s="27" t="s">
        <v>12</v>
      </c>
      <c r="D84" s="62"/>
      <c r="E84" s="62"/>
      <c r="F84" s="62"/>
      <c r="G84" s="62"/>
      <c r="H84" s="62"/>
      <c r="I84" s="62"/>
      <c r="J84" s="62"/>
      <c r="K84" s="62"/>
      <c r="L84" s="62" t="str">
        <f>K5</f>
        <v>201823</v>
      </c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3"/>
      <c r="BE84" s="4"/>
    </row>
    <row r="85" s="5" customFormat="1" ht="36.96" customHeight="1">
      <c r="A85" s="5"/>
      <c r="B85" s="64"/>
      <c r="C85" s="65" t="s">
        <v>14</v>
      </c>
      <c r="D85" s="66"/>
      <c r="E85" s="66"/>
      <c r="F85" s="66"/>
      <c r="G85" s="66"/>
      <c r="H85" s="66"/>
      <c r="I85" s="66"/>
      <c r="J85" s="66"/>
      <c r="K85" s="66"/>
      <c r="L85" s="67" t="str">
        <f>K6</f>
        <v>Český Brod, ul. Zborovská - Rekonstrukce chodníku</v>
      </c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8"/>
      <c r="BE85" s="5"/>
    </row>
    <row r="86" s="2" customFormat="1" ht="6.96" customHeight="1">
      <c r="A86" s="30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6"/>
      <c r="BE86" s="30"/>
    </row>
    <row r="87" s="2" customFormat="1" ht="12" customHeight="1">
      <c r="A87" s="30"/>
      <c r="B87" s="31"/>
      <c r="C87" s="27" t="s">
        <v>18</v>
      </c>
      <c r="D87" s="32"/>
      <c r="E87" s="32"/>
      <c r="F87" s="32"/>
      <c r="G87" s="32"/>
      <c r="H87" s="32"/>
      <c r="I87" s="32"/>
      <c r="J87" s="32"/>
      <c r="K87" s="32"/>
      <c r="L87" s="69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20</v>
      </c>
      <c r="AJ87" s="32"/>
      <c r="AK87" s="32"/>
      <c r="AL87" s="32"/>
      <c r="AM87" s="70" t="str">
        <f>IF(AN8= "","",AN8)</f>
        <v>16. 10. 2018</v>
      </c>
      <c r="AN87" s="70"/>
      <c r="AO87" s="32"/>
      <c r="AP87" s="32"/>
      <c r="AQ87" s="32"/>
      <c r="AR87" s="36"/>
      <c r="BE87" s="30"/>
    </row>
    <row r="88" s="2" customFormat="1" ht="6.96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6"/>
      <c r="BE88" s="30"/>
    </row>
    <row r="89" s="2" customFormat="1" ht="15.15" customHeight="1">
      <c r="A89" s="30"/>
      <c r="B89" s="31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62" t="str">
        <f>IF(E11= "","",E11)</f>
        <v>Město Český Brod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71" t="str">
        <f>IF(E17="","",E17)</f>
        <v>FORVIA CZ, S.R.O.</v>
      </c>
      <c r="AN89" s="62"/>
      <c r="AO89" s="62"/>
      <c r="AP89" s="62"/>
      <c r="AQ89" s="32"/>
      <c r="AR89" s="36"/>
      <c r="AS89" s="72" t="s">
        <v>56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0"/>
    </row>
    <row r="90" s="2" customFormat="1" ht="15.15" customHeight="1">
      <c r="A90" s="30"/>
      <c r="B90" s="31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62" t="str">
        <f>IF(E14="","",E14)</f>
        <v xml:space="preserve"> 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71" t="str">
        <f>IF(E20="","",E20)</f>
        <v xml:space="preserve"> </v>
      </c>
      <c r="AN90" s="62"/>
      <c r="AO90" s="62"/>
      <c r="AP90" s="62"/>
      <c r="AQ90" s="32"/>
      <c r="AR90" s="36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0"/>
    </row>
    <row r="91" s="2" customFormat="1" ht="10.8" customHeight="1">
      <c r="A91" s="30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6"/>
      <c r="AS91" s="80"/>
      <c r="AT91" s="81"/>
      <c r="AU91" s="82"/>
      <c r="AV91" s="82"/>
      <c r="AW91" s="82"/>
      <c r="AX91" s="82"/>
      <c r="AY91" s="82"/>
      <c r="AZ91" s="82"/>
      <c r="BA91" s="82"/>
      <c r="BB91" s="82"/>
      <c r="BC91" s="82"/>
      <c r="BD91" s="83"/>
      <c r="BE91" s="30"/>
    </row>
    <row r="92" s="2" customFormat="1" ht="29.28" customHeight="1">
      <c r="A92" s="30"/>
      <c r="B92" s="31"/>
      <c r="C92" s="84" t="s">
        <v>57</v>
      </c>
      <c r="D92" s="85"/>
      <c r="E92" s="85"/>
      <c r="F92" s="85"/>
      <c r="G92" s="85"/>
      <c r="H92" s="86"/>
      <c r="I92" s="87" t="s">
        <v>58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8" t="s">
        <v>59</v>
      </c>
      <c r="AH92" s="85"/>
      <c r="AI92" s="85"/>
      <c r="AJ92" s="85"/>
      <c r="AK92" s="85"/>
      <c r="AL92" s="85"/>
      <c r="AM92" s="85"/>
      <c r="AN92" s="87" t="s">
        <v>60</v>
      </c>
      <c r="AO92" s="85"/>
      <c r="AP92" s="89"/>
      <c r="AQ92" s="90" t="s">
        <v>61</v>
      </c>
      <c r="AR92" s="36"/>
      <c r="AS92" s="91" t="s">
        <v>62</v>
      </c>
      <c r="AT92" s="92" t="s">
        <v>63</v>
      </c>
      <c r="AU92" s="92" t="s">
        <v>64</v>
      </c>
      <c r="AV92" s="92" t="s">
        <v>65</v>
      </c>
      <c r="AW92" s="92" t="s">
        <v>66</v>
      </c>
      <c r="AX92" s="92" t="s">
        <v>67</v>
      </c>
      <c r="AY92" s="92" t="s">
        <v>68</v>
      </c>
      <c r="AZ92" s="92" t="s">
        <v>69</v>
      </c>
      <c r="BA92" s="92" t="s">
        <v>70</v>
      </c>
      <c r="BB92" s="92" t="s">
        <v>71</v>
      </c>
      <c r="BC92" s="92" t="s">
        <v>72</v>
      </c>
      <c r="BD92" s="93" t="s">
        <v>73</v>
      </c>
      <c r="BE92" s="30"/>
    </row>
    <row r="93" s="2" customFormat="1" ht="10.8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6"/>
      <c r="AS93" s="94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6"/>
      <c r="BE93" s="30"/>
    </row>
    <row r="94" s="6" customFormat="1" ht="32.4" customHeight="1">
      <c r="A94" s="6"/>
      <c r="B94" s="97"/>
      <c r="C94" s="98" t="s">
        <v>74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100">
        <f>ROUND(AG95+AG102,2)</f>
        <v>2675489.9900000002</v>
      </c>
      <c r="AH94" s="100"/>
      <c r="AI94" s="100"/>
      <c r="AJ94" s="100"/>
      <c r="AK94" s="100"/>
      <c r="AL94" s="100"/>
      <c r="AM94" s="100"/>
      <c r="AN94" s="101">
        <f>SUM(AG94,AT94)</f>
        <v>3237342.8900000001</v>
      </c>
      <c r="AO94" s="101"/>
      <c r="AP94" s="101"/>
      <c r="AQ94" s="102" t="s">
        <v>1</v>
      </c>
      <c r="AR94" s="103"/>
      <c r="AS94" s="104">
        <f>ROUND(AS95+AS102,2)</f>
        <v>0</v>
      </c>
      <c r="AT94" s="105">
        <f>ROUND(SUM(AV94:AW94),2)</f>
        <v>561852.90000000002</v>
      </c>
      <c r="AU94" s="106">
        <f>ROUND(AU95+AU102,5)</f>
        <v>0</v>
      </c>
      <c r="AV94" s="105">
        <f>ROUND(AZ94*L29,2)</f>
        <v>561852.90000000002</v>
      </c>
      <c r="AW94" s="105">
        <f>ROUND(BA94*L30,2)</f>
        <v>0</v>
      </c>
      <c r="AX94" s="105">
        <f>ROUND(BB94*L29,2)</f>
        <v>0</v>
      </c>
      <c r="AY94" s="105">
        <f>ROUND(BC94*L30,2)</f>
        <v>0</v>
      </c>
      <c r="AZ94" s="105">
        <f>ROUND(AZ95+AZ102,2)</f>
        <v>2675489.9900000002</v>
      </c>
      <c r="BA94" s="105">
        <f>ROUND(BA95+BA102,2)</f>
        <v>0</v>
      </c>
      <c r="BB94" s="105">
        <f>ROUND(BB95+BB102,2)</f>
        <v>0</v>
      </c>
      <c r="BC94" s="105">
        <f>ROUND(BC95+BC102,2)</f>
        <v>0</v>
      </c>
      <c r="BD94" s="107">
        <f>ROUND(BD95+BD102,2)</f>
        <v>0</v>
      </c>
      <c r="BE94" s="6"/>
      <c r="BS94" s="108" t="s">
        <v>75</v>
      </c>
      <c r="BT94" s="108" t="s">
        <v>76</v>
      </c>
      <c r="BU94" s="109" t="s">
        <v>77</v>
      </c>
      <c r="BV94" s="108" t="s">
        <v>78</v>
      </c>
      <c r="BW94" s="108" t="s">
        <v>5</v>
      </c>
      <c r="BX94" s="108" t="s">
        <v>79</v>
      </c>
      <c r="CL94" s="108" t="s">
        <v>1</v>
      </c>
    </row>
    <row r="95" s="7" customFormat="1" ht="16.5" customHeight="1">
      <c r="A95" s="7"/>
      <c r="B95" s="110"/>
      <c r="C95" s="111"/>
      <c r="D95" s="112" t="s">
        <v>80</v>
      </c>
      <c r="E95" s="112"/>
      <c r="F95" s="112"/>
      <c r="G95" s="112"/>
      <c r="H95" s="112"/>
      <c r="I95" s="113"/>
      <c r="J95" s="112" t="s">
        <v>81</v>
      </c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4">
        <f>ROUND(SUM(AG96:AG101),2)</f>
        <v>1854029.0700000001</v>
      </c>
      <c r="AH95" s="113"/>
      <c r="AI95" s="113"/>
      <c r="AJ95" s="113"/>
      <c r="AK95" s="113"/>
      <c r="AL95" s="113"/>
      <c r="AM95" s="113"/>
      <c r="AN95" s="115">
        <f>SUM(AG95,AT95)</f>
        <v>2243375.1699999999</v>
      </c>
      <c r="AO95" s="113"/>
      <c r="AP95" s="113"/>
      <c r="AQ95" s="116" t="s">
        <v>82</v>
      </c>
      <c r="AR95" s="117"/>
      <c r="AS95" s="118">
        <f>ROUND(SUM(AS96:AS101),2)</f>
        <v>0</v>
      </c>
      <c r="AT95" s="119">
        <f>ROUND(SUM(AV95:AW95),2)</f>
        <v>389346.09999999998</v>
      </c>
      <c r="AU95" s="120">
        <f>ROUND(SUM(AU96:AU101),5)</f>
        <v>0</v>
      </c>
      <c r="AV95" s="119">
        <f>ROUND(AZ95*L29,2)</f>
        <v>389346.09999999998</v>
      </c>
      <c r="AW95" s="119">
        <f>ROUND(BA95*L30,2)</f>
        <v>0</v>
      </c>
      <c r="AX95" s="119">
        <f>ROUND(BB95*L29,2)</f>
        <v>0</v>
      </c>
      <c r="AY95" s="119">
        <f>ROUND(BC95*L30,2)</f>
        <v>0</v>
      </c>
      <c r="AZ95" s="119">
        <f>ROUND(SUM(AZ96:AZ101),2)</f>
        <v>1854029.0700000001</v>
      </c>
      <c r="BA95" s="119">
        <f>ROUND(SUM(BA96:BA101),2)</f>
        <v>0</v>
      </c>
      <c r="BB95" s="119">
        <f>ROUND(SUM(BB96:BB101),2)</f>
        <v>0</v>
      </c>
      <c r="BC95" s="119">
        <f>ROUND(SUM(BC96:BC101),2)</f>
        <v>0</v>
      </c>
      <c r="BD95" s="121">
        <f>ROUND(SUM(BD96:BD101),2)</f>
        <v>0</v>
      </c>
      <c r="BE95" s="7"/>
      <c r="BS95" s="122" t="s">
        <v>75</v>
      </c>
      <c r="BT95" s="122" t="s">
        <v>83</v>
      </c>
      <c r="BU95" s="122" t="s">
        <v>77</v>
      </c>
      <c r="BV95" s="122" t="s">
        <v>78</v>
      </c>
      <c r="BW95" s="122" t="s">
        <v>84</v>
      </c>
      <c r="BX95" s="122" t="s">
        <v>5</v>
      </c>
      <c r="CL95" s="122" t="s">
        <v>1</v>
      </c>
      <c r="CM95" s="122" t="s">
        <v>85</v>
      </c>
    </row>
    <row r="96" s="4" customFormat="1" ht="16.5" customHeight="1">
      <c r="A96" s="123" t="s">
        <v>86</v>
      </c>
      <c r="B96" s="61"/>
      <c r="C96" s="124"/>
      <c r="D96" s="124"/>
      <c r="E96" s="125" t="s">
        <v>87</v>
      </c>
      <c r="F96" s="125"/>
      <c r="G96" s="125"/>
      <c r="H96" s="125"/>
      <c r="I96" s="125"/>
      <c r="J96" s="124"/>
      <c r="K96" s="125" t="s">
        <v>88</v>
      </c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6">
        <f>'SO 000 - Vedlejší rozpočt...'!J32</f>
        <v>270000</v>
      </c>
      <c r="AH96" s="124"/>
      <c r="AI96" s="124"/>
      <c r="AJ96" s="124"/>
      <c r="AK96" s="124"/>
      <c r="AL96" s="124"/>
      <c r="AM96" s="124"/>
      <c r="AN96" s="126">
        <f>SUM(AG96,AT96)</f>
        <v>326700</v>
      </c>
      <c r="AO96" s="124"/>
      <c r="AP96" s="124"/>
      <c r="AQ96" s="127" t="s">
        <v>89</v>
      </c>
      <c r="AR96" s="63"/>
      <c r="AS96" s="128">
        <v>0</v>
      </c>
      <c r="AT96" s="129">
        <f>ROUND(SUM(AV96:AW96),2)</f>
        <v>56700</v>
      </c>
      <c r="AU96" s="130">
        <f>'SO 000 - Vedlejší rozpočt...'!P121</f>
        <v>0</v>
      </c>
      <c r="AV96" s="129">
        <f>'SO 000 - Vedlejší rozpočt...'!J35</f>
        <v>56700</v>
      </c>
      <c r="AW96" s="129">
        <f>'SO 000 - Vedlejší rozpočt...'!J36</f>
        <v>0</v>
      </c>
      <c r="AX96" s="129">
        <f>'SO 000 - Vedlejší rozpočt...'!J37</f>
        <v>0</v>
      </c>
      <c r="AY96" s="129">
        <f>'SO 000 - Vedlejší rozpočt...'!J38</f>
        <v>0</v>
      </c>
      <c r="AZ96" s="129">
        <f>'SO 000 - Vedlejší rozpočt...'!F35</f>
        <v>270000</v>
      </c>
      <c r="BA96" s="129">
        <f>'SO 000 - Vedlejší rozpočt...'!F36</f>
        <v>0</v>
      </c>
      <c r="BB96" s="129">
        <f>'SO 000 - Vedlejší rozpočt...'!F37</f>
        <v>0</v>
      </c>
      <c r="BC96" s="129">
        <f>'SO 000 - Vedlejší rozpočt...'!F38</f>
        <v>0</v>
      </c>
      <c r="BD96" s="131">
        <f>'SO 000 - Vedlejší rozpočt...'!F39</f>
        <v>0</v>
      </c>
      <c r="BE96" s="4"/>
      <c r="BT96" s="132" t="s">
        <v>85</v>
      </c>
      <c r="BV96" s="132" t="s">
        <v>78</v>
      </c>
      <c r="BW96" s="132" t="s">
        <v>90</v>
      </c>
      <c r="BX96" s="132" t="s">
        <v>84</v>
      </c>
      <c r="CL96" s="132" t="s">
        <v>1</v>
      </c>
    </row>
    <row r="97" s="4" customFormat="1" ht="16.5" customHeight="1">
      <c r="A97" s="123" t="s">
        <v>86</v>
      </c>
      <c r="B97" s="61"/>
      <c r="C97" s="124"/>
      <c r="D97" s="124"/>
      <c r="E97" s="125" t="s">
        <v>91</v>
      </c>
      <c r="F97" s="125"/>
      <c r="G97" s="125"/>
      <c r="H97" s="125"/>
      <c r="I97" s="125"/>
      <c r="J97" s="124"/>
      <c r="K97" s="125" t="s">
        <v>92</v>
      </c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6">
        <f>'SO 101 - Rekonstrukce cho...'!J32</f>
        <v>280329.44</v>
      </c>
      <c r="AH97" s="124"/>
      <c r="AI97" s="124"/>
      <c r="AJ97" s="124"/>
      <c r="AK97" s="124"/>
      <c r="AL97" s="124"/>
      <c r="AM97" s="124"/>
      <c r="AN97" s="126">
        <f>SUM(AG97,AT97)</f>
        <v>339198.62</v>
      </c>
      <c r="AO97" s="124"/>
      <c r="AP97" s="124"/>
      <c r="AQ97" s="127" t="s">
        <v>89</v>
      </c>
      <c r="AR97" s="63"/>
      <c r="AS97" s="128">
        <v>0</v>
      </c>
      <c r="AT97" s="129">
        <f>ROUND(SUM(AV97:AW97),2)</f>
        <v>58869.18</v>
      </c>
      <c r="AU97" s="130">
        <f>'SO 101 - Rekonstrukce cho...'!P128</f>
        <v>0</v>
      </c>
      <c r="AV97" s="129">
        <f>'SO 101 - Rekonstrukce cho...'!J35</f>
        <v>58869.18</v>
      </c>
      <c r="AW97" s="129">
        <f>'SO 101 - Rekonstrukce cho...'!J36</f>
        <v>0</v>
      </c>
      <c r="AX97" s="129">
        <f>'SO 101 - Rekonstrukce cho...'!J37</f>
        <v>0</v>
      </c>
      <c r="AY97" s="129">
        <f>'SO 101 - Rekonstrukce cho...'!J38</f>
        <v>0</v>
      </c>
      <c r="AZ97" s="129">
        <f>'SO 101 - Rekonstrukce cho...'!F35</f>
        <v>280329.44</v>
      </c>
      <c r="BA97" s="129">
        <f>'SO 101 - Rekonstrukce cho...'!F36</f>
        <v>0</v>
      </c>
      <c r="BB97" s="129">
        <f>'SO 101 - Rekonstrukce cho...'!F37</f>
        <v>0</v>
      </c>
      <c r="BC97" s="129">
        <f>'SO 101 - Rekonstrukce cho...'!F38</f>
        <v>0</v>
      </c>
      <c r="BD97" s="131">
        <f>'SO 101 - Rekonstrukce cho...'!F39</f>
        <v>0</v>
      </c>
      <c r="BE97" s="4"/>
      <c r="BT97" s="132" t="s">
        <v>85</v>
      </c>
      <c r="BV97" s="132" t="s">
        <v>78</v>
      </c>
      <c r="BW97" s="132" t="s">
        <v>93</v>
      </c>
      <c r="BX97" s="132" t="s">
        <v>84</v>
      </c>
      <c r="CL97" s="132" t="s">
        <v>1</v>
      </c>
    </row>
    <row r="98" s="4" customFormat="1" ht="16.5" customHeight="1">
      <c r="A98" s="123" t="s">
        <v>86</v>
      </c>
      <c r="B98" s="61"/>
      <c r="C98" s="124"/>
      <c r="D98" s="124"/>
      <c r="E98" s="125" t="s">
        <v>94</v>
      </c>
      <c r="F98" s="125"/>
      <c r="G98" s="125"/>
      <c r="H98" s="125"/>
      <c r="I98" s="125"/>
      <c r="J98" s="124"/>
      <c r="K98" s="125" t="s">
        <v>95</v>
      </c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6">
        <f>'SO 102 - Rekonstrukce cho...'!J32</f>
        <v>419677.66999999998</v>
      </c>
      <c r="AH98" s="124"/>
      <c r="AI98" s="124"/>
      <c r="AJ98" s="124"/>
      <c r="AK98" s="124"/>
      <c r="AL98" s="124"/>
      <c r="AM98" s="124"/>
      <c r="AN98" s="126">
        <f>SUM(AG98,AT98)</f>
        <v>507809.97999999998</v>
      </c>
      <c r="AO98" s="124"/>
      <c r="AP98" s="124"/>
      <c r="AQ98" s="127" t="s">
        <v>89</v>
      </c>
      <c r="AR98" s="63"/>
      <c r="AS98" s="128">
        <v>0</v>
      </c>
      <c r="AT98" s="129">
        <f>ROUND(SUM(AV98:AW98),2)</f>
        <v>88132.309999999998</v>
      </c>
      <c r="AU98" s="130">
        <f>'SO 102 - Rekonstrukce cho...'!P128</f>
        <v>0</v>
      </c>
      <c r="AV98" s="129">
        <f>'SO 102 - Rekonstrukce cho...'!J35</f>
        <v>88132.309999999998</v>
      </c>
      <c r="AW98" s="129">
        <f>'SO 102 - Rekonstrukce cho...'!J36</f>
        <v>0</v>
      </c>
      <c r="AX98" s="129">
        <f>'SO 102 - Rekonstrukce cho...'!J37</f>
        <v>0</v>
      </c>
      <c r="AY98" s="129">
        <f>'SO 102 - Rekonstrukce cho...'!J38</f>
        <v>0</v>
      </c>
      <c r="AZ98" s="129">
        <f>'SO 102 - Rekonstrukce cho...'!F35</f>
        <v>419677.66999999998</v>
      </c>
      <c r="BA98" s="129">
        <f>'SO 102 - Rekonstrukce cho...'!F36</f>
        <v>0</v>
      </c>
      <c r="BB98" s="129">
        <f>'SO 102 - Rekonstrukce cho...'!F37</f>
        <v>0</v>
      </c>
      <c r="BC98" s="129">
        <f>'SO 102 - Rekonstrukce cho...'!F38</f>
        <v>0</v>
      </c>
      <c r="BD98" s="131">
        <f>'SO 102 - Rekonstrukce cho...'!F39</f>
        <v>0</v>
      </c>
      <c r="BE98" s="4"/>
      <c r="BT98" s="132" t="s">
        <v>85</v>
      </c>
      <c r="BV98" s="132" t="s">
        <v>78</v>
      </c>
      <c r="BW98" s="132" t="s">
        <v>96</v>
      </c>
      <c r="BX98" s="132" t="s">
        <v>84</v>
      </c>
      <c r="CL98" s="132" t="s">
        <v>1</v>
      </c>
    </row>
    <row r="99" s="4" customFormat="1" ht="16.5" customHeight="1">
      <c r="A99" s="123" t="s">
        <v>86</v>
      </c>
      <c r="B99" s="61"/>
      <c r="C99" s="124"/>
      <c r="D99" s="124"/>
      <c r="E99" s="125" t="s">
        <v>97</v>
      </c>
      <c r="F99" s="125"/>
      <c r="G99" s="125"/>
      <c r="H99" s="125"/>
      <c r="I99" s="125"/>
      <c r="J99" s="124"/>
      <c r="K99" s="125" t="s">
        <v>98</v>
      </c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6">
        <f>'SO 103 - Rekonstrukce cho...'!J32</f>
        <v>139650.17000000001</v>
      </c>
      <c r="AH99" s="124"/>
      <c r="AI99" s="124"/>
      <c r="AJ99" s="124"/>
      <c r="AK99" s="124"/>
      <c r="AL99" s="124"/>
      <c r="AM99" s="124"/>
      <c r="AN99" s="126">
        <f>SUM(AG99,AT99)</f>
        <v>168976.71000000002</v>
      </c>
      <c r="AO99" s="124"/>
      <c r="AP99" s="124"/>
      <c r="AQ99" s="127" t="s">
        <v>89</v>
      </c>
      <c r="AR99" s="63"/>
      <c r="AS99" s="128">
        <v>0</v>
      </c>
      <c r="AT99" s="129">
        <f>ROUND(SUM(AV99:AW99),2)</f>
        <v>29326.540000000001</v>
      </c>
      <c r="AU99" s="130">
        <f>'SO 103 - Rekonstrukce cho...'!P127</f>
        <v>0</v>
      </c>
      <c r="AV99" s="129">
        <f>'SO 103 - Rekonstrukce cho...'!J35</f>
        <v>29326.540000000001</v>
      </c>
      <c r="AW99" s="129">
        <f>'SO 103 - Rekonstrukce cho...'!J36</f>
        <v>0</v>
      </c>
      <c r="AX99" s="129">
        <f>'SO 103 - Rekonstrukce cho...'!J37</f>
        <v>0</v>
      </c>
      <c r="AY99" s="129">
        <f>'SO 103 - Rekonstrukce cho...'!J38</f>
        <v>0</v>
      </c>
      <c r="AZ99" s="129">
        <f>'SO 103 - Rekonstrukce cho...'!F35</f>
        <v>139650.17000000001</v>
      </c>
      <c r="BA99" s="129">
        <f>'SO 103 - Rekonstrukce cho...'!F36</f>
        <v>0</v>
      </c>
      <c r="BB99" s="129">
        <f>'SO 103 - Rekonstrukce cho...'!F37</f>
        <v>0</v>
      </c>
      <c r="BC99" s="129">
        <f>'SO 103 - Rekonstrukce cho...'!F38</f>
        <v>0</v>
      </c>
      <c r="BD99" s="131">
        <f>'SO 103 - Rekonstrukce cho...'!F39</f>
        <v>0</v>
      </c>
      <c r="BE99" s="4"/>
      <c r="BT99" s="132" t="s">
        <v>85</v>
      </c>
      <c r="BV99" s="132" t="s">
        <v>78</v>
      </c>
      <c r="BW99" s="132" t="s">
        <v>99</v>
      </c>
      <c r="BX99" s="132" t="s">
        <v>84</v>
      </c>
      <c r="CL99" s="132" t="s">
        <v>1</v>
      </c>
    </row>
    <row r="100" s="4" customFormat="1" ht="16.5" customHeight="1">
      <c r="A100" s="123" t="s">
        <v>86</v>
      </c>
      <c r="B100" s="61"/>
      <c r="C100" s="124"/>
      <c r="D100" s="124"/>
      <c r="E100" s="125" t="s">
        <v>100</v>
      </c>
      <c r="F100" s="125"/>
      <c r="G100" s="125"/>
      <c r="H100" s="125"/>
      <c r="I100" s="125"/>
      <c r="J100" s="124"/>
      <c r="K100" s="125" t="s">
        <v>101</v>
      </c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6">
        <f>'SO 104 - Rekonstrukce cho...'!J32</f>
        <v>628592.31000000006</v>
      </c>
      <c r="AH100" s="124"/>
      <c r="AI100" s="124"/>
      <c r="AJ100" s="124"/>
      <c r="AK100" s="124"/>
      <c r="AL100" s="124"/>
      <c r="AM100" s="124"/>
      <c r="AN100" s="126">
        <f>SUM(AG100,AT100)</f>
        <v>760596.70000000007</v>
      </c>
      <c r="AO100" s="124"/>
      <c r="AP100" s="124"/>
      <c r="AQ100" s="127" t="s">
        <v>89</v>
      </c>
      <c r="AR100" s="63"/>
      <c r="AS100" s="128">
        <v>0</v>
      </c>
      <c r="AT100" s="129">
        <f>ROUND(SUM(AV100:AW100),2)</f>
        <v>132004.39000000001</v>
      </c>
      <c r="AU100" s="130">
        <f>'SO 104 - Rekonstrukce cho...'!P128</f>
        <v>0</v>
      </c>
      <c r="AV100" s="129">
        <f>'SO 104 - Rekonstrukce cho...'!J35</f>
        <v>132004.39000000001</v>
      </c>
      <c r="AW100" s="129">
        <f>'SO 104 - Rekonstrukce cho...'!J36</f>
        <v>0</v>
      </c>
      <c r="AX100" s="129">
        <f>'SO 104 - Rekonstrukce cho...'!J37</f>
        <v>0</v>
      </c>
      <c r="AY100" s="129">
        <f>'SO 104 - Rekonstrukce cho...'!J38</f>
        <v>0</v>
      </c>
      <c r="AZ100" s="129">
        <f>'SO 104 - Rekonstrukce cho...'!F35</f>
        <v>628592.31000000006</v>
      </c>
      <c r="BA100" s="129">
        <f>'SO 104 - Rekonstrukce cho...'!F36</f>
        <v>0</v>
      </c>
      <c r="BB100" s="129">
        <f>'SO 104 - Rekonstrukce cho...'!F37</f>
        <v>0</v>
      </c>
      <c r="BC100" s="129">
        <f>'SO 104 - Rekonstrukce cho...'!F38</f>
        <v>0</v>
      </c>
      <c r="BD100" s="131">
        <f>'SO 104 - Rekonstrukce cho...'!F39</f>
        <v>0</v>
      </c>
      <c r="BE100" s="4"/>
      <c r="BT100" s="132" t="s">
        <v>85</v>
      </c>
      <c r="BV100" s="132" t="s">
        <v>78</v>
      </c>
      <c r="BW100" s="132" t="s">
        <v>102</v>
      </c>
      <c r="BX100" s="132" t="s">
        <v>84</v>
      </c>
      <c r="CL100" s="132" t="s">
        <v>1</v>
      </c>
    </row>
    <row r="101" s="4" customFormat="1" ht="16.5" customHeight="1">
      <c r="A101" s="123" t="s">
        <v>86</v>
      </c>
      <c r="B101" s="61"/>
      <c r="C101" s="124"/>
      <c r="D101" s="124"/>
      <c r="E101" s="125" t="s">
        <v>103</v>
      </c>
      <c r="F101" s="125"/>
      <c r="G101" s="125"/>
      <c r="H101" s="125"/>
      <c r="I101" s="125"/>
      <c r="J101" s="124"/>
      <c r="K101" s="125" t="s">
        <v>104</v>
      </c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6">
        <f>'SO 105 - Rekonstrukce cho...'!J32</f>
        <v>115779.48</v>
      </c>
      <c r="AH101" s="124"/>
      <c r="AI101" s="124"/>
      <c r="AJ101" s="124"/>
      <c r="AK101" s="124"/>
      <c r="AL101" s="124"/>
      <c r="AM101" s="124"/>
      <c r="AN101" s="126">
        <f>SUM(AG101,AT101)</f>
        <v>140093.16999999998</v>
      </c>
      <c r="AO101" s="124"/>
      <c r="AP101" s="124"/>
      <c r="AQ101" s="127" t="s">
        <v>89</v>
      </c>
      <c r="AR101" s="63"/>
      <c r="AS101" s="128">
        <v>0</v>
      </c>
      <c r="AT101" s="129">
        <f>ROUND(SUM(AV101:AW101),2)</f>
        <v>24313.689999999999</v>
      </c>
      <c r="AU101" s="130">
        <f>'SO 105 - Rekonstrukce cho...'!P127</f>
        <v>0</v>
      </c>
      <c r="AV101" s="129">
        <f>'SO 105 - Rekonstrukce cho...'!J35</f>
        <v>24313.689999999999</v>
      </c>
      <c r="AW101" s="129">
        <f>'SO 105 - Rekonstrukce cho...'!J36</f>
        <v>0</v>
      </c>
      <c r="AX101" s="129">
        <f>'SO 105 - Rekonstrukce cho...'!J37</f>
        <v>0</v>
      </c>
      <c r="AY101" s="129">
        <f>'SO 105 - Rekonstrukce cho...'!J38</f>
        <v>0</v>
      </c>
      <c r="AZ101" s="129">
        <f>'SO 105 - Rekonstrukce cho...'!F35</f>
        <v>115779.48</v>
      </c>
      <c r="BA101" s="129">
        <f>'SO 105 - Rekonstrukce cho...'!F36</f>
        <v>0</v>
      </c>
      <c r="BB101" s="129">
        <f>'SO 105 - Rekonstrukce cho...'!F37</f>
        <v>0</v>
      </c>
      <c r="BC101" s="129">
        <f>'SO 105 - Rekonstrukce cho...'!F38</f>
        <v>0</v>
      </c>
      <c r="BD101" s="131">
        <f>'SO 105 - Rekonstrukce cho...'!F39</f>
        <v>0</v>
      </c>
      <c r="BE101" s="4"/>
      <c r="BT101" s="132" t="s">
        <v>85</v>
      </c>
      <c r="BV101" s="132" t="s">
        <v>78</v>
      </c>
      <c r="BW101" s="132" t="s">
        <v>105</v>
      </c>
      <c r="BX101" s="132" t="s">
        <v>84</v>
      </c>
      <c r="CL101" s="132" t="s">
        <v>1</v>
      </c>
    </row>
    <row r="102" s="7" customFormat="1" ht="16.5" customHeight="1">
      <c r="A102" s="7"/>
      <c r="B102" s="110"/>
      <c r="C102" s="111"/>
      <c r="D102" s="112" t="s">
        <v>106</v>
      </c>
      <c r="E102" s="112"/>
      <c r="F102" s="112"/>
      <c r="G102" s="112"/>
      <c r="H102" s="112"/>
      <c r="I102" s="113"/>
      <c r="J102" s="112" t="s">
        <v>107</v>
      </c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4">
        <f>ROUND(SUM(AG103:AG105),2)</f>
        <v>821460.92000000004</v>
      </c>
      <c r="AH102" s="113"/>
      <c r="AI102" s="113"/>
      <c r="AJ102" s="113"/>
      <c r="AK102" s="113"/>
      <c r="AL102" s="113"/>
      <c r="AM102" s="113"/>
      <c r="AN102" s="115">
        <f>SUM(AG102,AT102)</f>
        <v>993967.71000000008</v>
      </c>
      <c r="AO102" s="113"/>
      <c r="AP102" s="113"/>
      <c r="AQ102" s="116" t="s">
        <v>82</v>
      </c>
      <c r="AR102" s="117"/>
      <c r="AS102" s="118">
        <f>ROUND(SUM(AS103:AS105),2)</f>
        <v>0</v>
      </c>
      <c r="AT102" s="119">
        <f>ROUND(SUM(AV102:AW102),2)</f>
        <v>172506.79000000001</v>
      </c>
      <c r="AU102" s="120">
        <f>ROUND(SUM(AU103:AU105),5)</f>
        <v>0</v>
      </c>
      <c r="AV102" s="119">
        <f>ROUND(AZ102*L29,2)</f>
        <v>172506.79000000001</v>
      </c>
      <c r="AW102" s="119">
        <f>ROUND(BA102*L30,2)</f>
        <v>0</v>
      </c>
      <c r="AX102" s="119">
        <f>ROUND(BB102*L29,2)</f>
        <v>0</v>
      </c>
      <c r="AY102" s="119">
        <f>ROUND(BC102*L30,2)</f>
        <v>0</v>
      </c>
      <c r="AZ102" s="119">
        <f>ROUND(SUM(AZ103:AZ105),2)</f>
        <v>821460.92000000004</v>
      </c>
      <c r="BA102" s="119">
        <f>ROUND(SUM(BA103:BA105),2)</f>
        <v>0</v>
      </c>
      <c r="BB102" s="119">
        <f>ROUND(SUM(BB103:BB105),2)</f>
        <v>0</v>
      </c>
      <c r="BC102" s="119">
        <f>ROUND(SUM(BC103:BC105),2)</f>
        <v>0</v>
      </c>
      <c r="BD102" s="121">
        <f>ROUND(SUM(BD103:BD105),2)</f>
        <v>0</v>
      </c>
      <c r="BE102" s="7"/>
      <c r="BS102" s="122" t="s">
        <v>75</v>
      </c>
      <c r="BT102" s="122" t="s">
        <v>83</v>
      </c>
      <c r="BU102" s="122" t="s">
        <v>77</v>
      </c>
      <c r="BV102" s="122" t="s">
        <v>78</v>
      </c>
      <c r="BW102" s="122" t="s">
        <v>108</v>
      </c>
      <c r="BX102" s="122" t="s">
        <v>5</v>
      </c>
      <c r="CL102" s="122" t="s">
        <v>1</v>
      </c>
      <c r="CM102" s="122" t="s">
        <v>85</v>
      </c>
    </row>
    <row r="103" s="4" customFormat="1" ht="16.5" customHeight="1">
      <c r="A103" s="123" t="s">
        <v>86</v>
      </c>
      <c r="B103" s="61"/>
      <c r="C103" s="124"/>
      <c r="D103" s="124"/>
      <c r="E103" s="125" t="s">
        <v>87</v>
      </c>
      <c r="F103" s="125"/>
      <c r="G103" s="125"/>
      <c r="H103" s="125"/>
      <c r="I103" s="125"/>
      <c r="J103" s="124"/>
      <c r="K103" s="125" t="s">
        <v>88</v>
      </c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6">
        <f>'SO 000 - Vedlejší rozpočt..._01'!J32</f>
        <v>525915</v>
      </c>
      <c r="AH103" s="124"/>
      <c r="AI103" s="124"/>
      <c r="AJ103" s="124"/>
      <c r="AK103" s="124"/>
      <c r="AL103" s="124"/>
      <c r="AM103" s="124"/>
      <c r="AN103" s="126">
        <f>SUM(AG103,AT103)</f>
        <v>636357.15000000002</v>
      </c>
      <c r="AO103" s="124"/>
      <c r="AP103" s="124"/>
      <c r="AQ103" s="127" t="s">
        <v>89</v>
      </c>
      <c r="AR103" s="63"/>
      <c r="AS103" s="128">
        <v>0</v>
      </c>
      <c r="AT103" s="129">
        <f>ROUND(SUM(AV103:AW103),2)</f>
        <v>110442.14999999999</v>
      </c>
      <c r="AU103" s="130">
        <f>'SO 000 - Vedlejší rozpočt..._01'!P121</f>
        <v>0</v>
      </c>
      <c r="AV103" s="129">
        <f>'SO 000 - Vedlejší rozpočt..._01'!J35</f>
        <v>110442.14999999999</v>
      </c>
      <c r="AW103" s="129">
        <f>'SO 000 - Vedlejší rozpočt..._01'!J36</f>
        <v>0</v>
      </c>
      <c r="AX103" s="129">
        <f>'SO 000 - Vedlejší rozpočt..._01'!J37</f>
        <v>0</v>
      </c>
      <c r="AY103" s="129">
        <f>'SO 000 - Vedlejší rozpočt..._01'!J38</f>
        <v>0</v>
      </c>
      <c r="AZ103" s="129">
        <f>'SO 000 - Vedlejší rozpočt..._01'!F35</f>
        <v>525915</v>
      </c>
      <c r="BA103" s="129">
        <f>'SO 000 - Vedlejší rozpočt..._01'!F36</f>
        <v>0</v>
      </c>
      <c r="BB103" s="129">
        <f>'SO 000 - Vedlejší rozpočt..._01'!F37</f>
        <v>0</v>
      </c>
      <c r="BC103" s="129">
        <f>'SO 000 - Vedlejší rozpočt..._01'!F38</f>
        <v>0</v>
      </c>
      <c r="BD103" s="131">
        <f>'SO 000 - Vedlejší rozpočt..._01'!F39</f>
        <v>0</v>
      </c>
      <c r="BE103" s="4"/>
      <c r="BT103" s="132" t="s">
        <v>85</v>
      </c>
      <c r="BV103" s="132" t="s">
        <v>78</v>
      </c>
      <c r="BW103" s="132" t="s">
        <v>109</v>
      </c>
      <c r="BX103" s="132" t="s">
        <v>108</v>
      </c>
      <c r="CL103" s="132" t="s">
        <v>1</v>
      </c>
    </row>
    <row r="104" s="4" customFormat="1" ht="16.5" customHeight="1">
      <c r="A104" s="123" t="s">
        <v>86</v>
      </c>
      <c r="B104" s="61"/>
      <c r="C104" s="124"/>
      <c r="D104" s="124"/>
      <c r="E104" s="125" t="s">
        <v>100</v>
      </c>
      <c r="F104" s="125"/>
      <c r="G104" s="125"/>
      <c r="H104" s="125"/>
      <c r="I104" s="125"/>
      <c r="J104" s="124"/>
      <c r="K104" s="125" t="s">
        <v>101</v>
      </c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6">
        <f>'SO 104 - Rekonstrukce cho..._01'!J32</f>
        <v>272967.02000000002</v>
      </c>
      <c r="AH104" s="124"/>
      <c r="AI104" s="124"/>
      <c r="AJ104" s="124"/>
      <c r="AK104" s="124"/>
      <c r="AL104" s="124"/>
      <c r="AM104" s="124"/>
      <c r="AN104" s="126">
        <f>SUM(AG104,AT104)</f>
        <v>330290.09000000003</v>
      </c>
      <c r="AO104" s="124"/>
      <c r="AP104" s="124"/>
      <c r="AQ104" s="127" t="s">
        <v>89</v>
      </c>
      <c r="AR104" s="63"/>
      <c r="AS104" s="128">
        <v>0</v>
      </c>
      <c r="AT104" s="129">
        <f>ROUND(SUM(AV104:AW104),2)</f>
        <v>57323.07</v>
      </c>
      <c r="AU104" s="130">
        <f>'SO 104 - Rekonstrukce cho..._01'!P125</f>
        <v>0</v>
      </c>
      <c r="AV104" s="129">
        <f>'SO 104 - Rekonstrukce cho..._01'!J35</f>
        <v>57323.07</v>
      </c>
      <c r="AW104" s="129">
        <f>'SO 104 - Rekonstrukce cho..._01'!J36</f>
        <v>0</v>
      </c>
      <c r="AX104" s="129">
        <f>'SO 104 - Rekonstrukce cho..._01'!J37</f>
        <v>0</v>
      </c>
      <c r="AY104" s="129">
        <f>'SO 104 - Rekonstrukce cho..._01'!J38</f>
        <v>0</v>
      </c>
      <c r="AZ104" s="129">
        <f>'SO 104 - Rekonstrukce cho..._01'!F35</f>
        <v>272967.02000000002</v>
      </c>
      <c r="BA104" s="129">
        <f>'SO 104 - Rekonstrukce cho..._01'!F36</f>
        <v>0</v>
      </c>
      <c r="BB104" s="129">
        <f>'SO 104 - Rekonstrukce cho..._01'!F37</f>
        <v>0</v>
      </c>
      <c r="BC104" s="129">
        <f>'SO 104 - Rekonstrukce cho..._01'!F38</f>
        <v>0</v>
      </c>
      <c r="BD104" s="131">
        <f>'SO 104 - Rekonstrukce cho..._01'!F39</f>
        <v>0</v>
      </c>
      <c r="BE104" s="4"/>
      <c r="BT104" s="132" t="s">
        <v>85</v>
      </c>
      <c r="BV104" s="132" t="s">
        <v>78</v>
      </c>
      <c r="BW104" s="132" t="s">
        <v>110</v>
      </c>
      <c r="BX104" s="132" t="s">
        <v>108</v>
      </c>
      <c r="CL104" s="132" t="s">
        <v>1</v>
      </c>
    </row>
    <row r="105" s="4" customFormat="1" ht="16.5" customHeight="1">
      <c r="A105" s="123" t="s">
        <v>86</v>
      </c>
      <c r="B105" s="61"/>
      <c r="C105" s="124"/>
      <c r="D105" s="124"/>
      <c r="E105" s="125" t="s">
        <v>103</v>
      </c>
      <c r="F105" s="125"/>
      <c r="G105" s="125"/>
      <c r="H105" s="125"/>
      <c r="I105" s="125"/>
      <c r="J105" s="124"/>
      <c r="K105" s="125" t="s">
        <v>104</v>
      </c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6">
        <f>'SO 105 - Rekonstrukce cho..._01'!J32</f>
        <v>22578.900000000001</v>
      </c>
      <c r="AH105" s="124"/>
      <c r="AI105" s="124"/>
      <c r="AJ105" s="124"/>
      <c r="AK105" s="124"/>
      <c r="AL105" s="124"/>
      <c r="AM105" s="124"/>
      <c r="AN105" s="126">
        <f>SUM(AG105,AT105)</f>
        <v>27320.470000000001</v>
      </c>
      <c r="AO105" s="124"/>
      <c r="AP105" s="124"/>
      <c r="AQ105" s="127" t="s">
        <v>89</v>
      </c>
      <c r="AR105" s="63"/>
      <c r="AS105" s="133">
        <v>0</v>
      </c>
      <c r="AT105" s="134">
        <f>ROUND(SUM(AV105:AW105),2)</f>
        <v>4741.5699999999997</v>
      </c>
      <c r="AU105" s="135">
        <f>'SO 105 - Rekonstrukce cho..._01'!P125</f>
        <v>0</v>
      </c>
      <c r="AV105" s="134">
        <f>'SO 105 - Rekonstrukce cho..._01'!J35</f>
        <v>4741.5699999999997</v>
      </c>
      <c r="AW105" s="134">
        <f>'SO 105 - Rekonstrukce cho..._01'!J36</f>
        <v>0</v>
      </c>
      <c r="AX105" s="134">
        <f>'SO 105 - Rekonstrukce cho..._01'!J37</f>
        <v>0</v>
      </c>
      <c r="AY105" s="134">
        <f>'SO 105 - Rekonstrukce cho..._01'!J38</f>
        <v>0</v>
      </c>
      <c r="AZ105" s="134">
        <f>'SO 105 - Rekonstrukce cho..._01'!F35</f>
        <v>22578.900000000001</v>
      </c>
      <c r="BA105" s="134">
        <f>'SO 105 - Rekonstrukce cho..._01'!F36</f>
        <v>0</v>
      </c>
      <c r="BB105" s="134">
        <f>'SO 105 - Rekonstrukce cho..._01'!F37</f>
        <v>0</v>
      </c>
      <c r="BC105" s="134">
        <f>'SO 105 - Rekonstrukce cho..._01'!F38</f>
        <v>0</v>
      </c>
      <c r="BD105" s="136">
        <f>'SO 105 - Rekonstrukce cho..._01'!F39</f>
        <v>0</v>
      </c>
      <c r="BE105" s="4"/>
      <c r="BT105" s="132" t="s">
        <v>85</v>
      </c>
      <c r="BV105" s="132" t="s">
        <v>78</v>
      </c>
      <c r="BW105" s="132" t="s">
        <v>111</v>
      </c>
      <c r="BX105" s="132" t="s">
        <v>108</v>
      </c>
      <c r="CL105" s="132" t="s">
        <v>1</v>
      </c>
    </row>
    <row r="106" s="2" customFormat="1" ht="30" customHeight="1">
      <c r="A106" s="30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6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</row>
    <row r="107" s="2" customFormat="1" ht="6.96" customHeight="1">
      <c r="A107" s="30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36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</row>
  </sheetData>
  <sheetProtection sheet="1" formatColumns="0" formatRows="0" objects="1" scenarios="1" spinCount="100000" saltValue="JotQ4muXGhwmIaB6w7BUjMxT4NWfceWwhvzxYsAzJpHnoQImlm97BG9xDaERjkmj2JDZjt1jfLDKiqJt+l8U5A==" hashValue="LRYPCBxVgEppHwHMwQABIzo38jT9powvmn7X33KNgWT0LxyOtqM/cQWpwNJIdGgoDLgKhZdCQ8dBD2sCLadGsA==" algorithmName="SHA-512" password="CC35"/>
  <mergeCells count="80">
    <mergeCell ref="AN100:AP100"/>
    <mergeCell ref="AN92:AP92"/>
    <mergeCell ref="AN95:AP95"/>
    <mergeCell ref="AN96:AP96"/>
    <mergeCell ref="AN97:AP97"/>
    <mergeCell ref="AN98:AP98"/>
    <mergeCell ref="AN99:AP99"/>
    <mergeCell ref="AN101:AP101"/>
    <mergeCell ref="AN102:AP102"/>
    <mergeCell ref="AN103:AP103"/>
    <mergeCell ref="AN104:AP104"/>
    <mergeCell ref="AN105:AP105"/>
    <mergeCell ref="AN94:AP9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W29:AE29"/>
    <mergeCell ref="W32:AE32"/>
    <mergeCell ref="W30:AE30"/>
    <mergeCell ref="W31:AE31"/>
    <mergeCell ref="W33:AE33"/>
    <mergeCell ref="X35:AB35"/>
    <mergeCell ref="AK35:AO35"/>
    <mergeCell ref="E100:I100"/>
    <mergeCell ref="C92:G92"/>
    <mergeCell ref="D95:H95"/>
    <mergeCell ref="E96:I96"/>
    <mergeCell ref="E97:I97"/>
    <mergeCell ref="E98:I98"/>
    <mergeCell ref="E99:I99"/>
    <mergeCell ref="E101:I101"/>
    <mergeCell ref="D102:H102"/>
    <mergeCell ref="E103:I103"/>
    <mergeCell ref="E104:I104"/>
    <mergeCell ref="E105:I105"/>
    <mergeCell ref="AM89:AP89"/>
    <mergeCell ref="AS89:AT91"/>
    <mergeCell ref="AM90:AP90"/>
    <mergeCell ref="AG95:AM95"/>
    <mergeCell ref="AG96:AM96"/>
    <mergeCell ref="AG97:AM97"/>
    <mergeCell ref="AG98:AM98"/>
    <mergeCell ref="AG99:AM99"/>
    <mergeCell ref="AG100:AM100"/>
    <mergeCell ref="AG101:AM101"/>
    <mergeCell ref="AG102:AM102"/>
    <mergeCell ref="AG103:AM103"/>
    <mergeCell ref="AG104:AM104"/>
    <mergeCell ref="AG105:AM105"/>
    <mergeCell ref="AG94:AM94"/>
    <mergeCell ref="L85:AO85"/>
    <mergeCell ref="AM87:AN87"/>
    <mergeCell ref="I92:AF92"/>
    <mergeCell ref="AG92:AM92"/>
    <mergeCell ref="J95:AF95"/>
    <mergeCell ref="K96:AF96"/>
    <mergeCell ref="K97:AF97"/>
    <mergeCell ref="K98:AF98"/>
    <mergeCell ref="K99:AF99"/>
    <mergeCell ref="K100:AF100"/>
    <mergeCell ref="K101:AF101"/>
    <mergeCell ref="J102:AF102"/>
    <mergeCell ref="K103:AF103"/>
    <mergeCell ref="K104:AF104"/>
    <mergeCell ref="K105:AF105"/>
  </mergeCells>
  <hyperlinks>
    <hyperlink ref="A96" location="'SO 000 - Vedlejší rozpočt...'!C2" display="/"/>
    <hyperlink ref="A97" location="'SO 101 - Rekonstrukce cho...'!C2" display="/"/>
    <hyperlink ref="A98" location="'SO 102 - Rekonstrukce cho...'!C2" display="/"/>
    <hyperlink ref="A99" location="'SO 103 - Rekonstrukce cho...'!C2" display="/"/>
    <hyperlink ref="A100" location="'SO 104 - Rekonstrukce cho...'!C2" display="/"/>
    <hyperlink ref="A101" location="'SO 105 - Rekonstrukce cho...'!C2" display="/"/>
    <hyperlink ref="A103" location="'SO 000 - Vedlejší rozpočt..._01'!C2" display="/"/>
    <hyperlink ref="A104" location="'SO 104 - Rekonstrukce cho..._01'!C2" display="/"/>
    <hyperlink ref="A105" location="'SO 105 - Rekonstrukce cho..._01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1">
      <c r="A1" s="20"/>
    </row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111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8"/>
      <c r="AT3" s="15" t="s">
        <v>85</v>
      </c>
    </row>
    <row r="4" s="1" customFormat="1" ht="24.96" customHeight="1">
      <c r="B4" s="18"/>
      <c r="D4" s="139" t="s">
        <v>112</v>
      </c>
      <c r="L4" s="18"/>
      <c r="M4" s="140" t="s">
        <v>10</v>
      </c>
      <c r="AT4" s="15" t="s">
        <v>4</v>
      </c>
    </row>
    <row r="5" s="1" customFormat="1" ht="6.96" customHeight="1">
      <c r="B5" s="18"/>
      <c r="L5" s="18"/>
    </row>
    <row r="6" s="1" customFormat="1" ht="12" customHeight="1">
      <c r="B6" s="18"/>
      <c r="D6" s="141" t="s">
        <v>14</v>
      </c>
      <c r="L6" s="18"/>
    </row>
    <row r="7" s="1" customFormat="1" ht="16.5" customHeight="1">
      <c r="B7" s="18"/>
      <c r="E7" s="142" t="str">
        <f>'Rekapitulace stavby'!K6</f>
        <v>Český Brod, ul. Zborovská - Rekonstrukce chodníku</v>
      </c>
      <c r="F7" s="141"/>
      <c r="G7" s="141"/>
      <c r="H7" s="141"/>
      <c r="L7" s="18"/>
    </row>
    <row r="8" s="1" customFormat="1" ht="12" customHeight="1">
      <c r="B8" s="18"/>
      <c r="D8" s="141" t="s">
        <v>113</v>
      </c>
      <c r="L8" s="18"/>
    </row>
    <row r="9" s="2" customFormat="1" ht="16.5" customHeight="1">
      <c r="A9" s="30"/>
      <c r="B9" s="36"/>
      <c r="C9" s="30"/>
      <c r="D9" s="30"/>
      <c r="E9" s="142" t="s">
        <v>573</v>
      </c>
      <c r="F9" s="30"/>
      <c r="G9" s="30"/>
      <c r="H9" s="30"/>
      <c r="I9" s="30"/>
      <c r="J9" s="30"/>
      <c r="K9" s="30"/>
      <c r="L9" s="54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="2" customFormat="1" ht="12" customHeight="1">
      <c r="A10" s="30"/>
      <c r="B10" s="36"/>
      <c r="C10" s="30"/>
      <c r="D10" s="141" t="s">
        <v>115</v>
      </c>
      <c r="E10" s="30"/>
      <c r="F10" s="30"/>
      <c r="G10" s="30"/>
      <c r="H10" s="30"/>
      <c r="I10" s="30"/>
      <c r="J10" s="30"/>
      <c r="K10" s="30"/>
      <c r="L10" s="54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="2" customFormat="1" ht="16.5" customHeight="1">
      <c r="A11" s="30"/>
      <c r="B11" s="36"/>
      <c r="C11" s="30"/>
      <c r="D11" s="30"/>
      <c r="E11" s="143" t="s">
        <v>517</v>
      </c>
      <c r="F11" s="30"/>
      <c r="G11" s="30"/>
      <c r="H11" s="30"/>
      <c r="I11" s="30"/>
      <c r="J11" s="30"/>
      <c r="K11" s="30"/>
      <c r="L11" s="54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="2" customFormat="1">
      <c r="A12" s="30"/>
      <c r="B12" s="36"/>
      <c r="C12" s="30"/>
      <c r="D12" s="30"/>
      <c r="E12" s="30"/>
      <c r="F12" s="30"/>
      <c r="G12" s="30"/>
      <c r="H12" s="30"/>
      <c r="I12" s="30"/>
      <c r="J12" s="30"/>
      <c r="K12" s="30"/>
      <c r="L12" s="54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="2" customFormat="1" ht="12" customHeight="1">
      <c r="A13" s="30"/>
      <c r="B13" s="36"/>
      <c r="C13" s="30"/>
      <c r="D13" s="141" t="s">
        <v>16</v>
      </c>
      <c r="E13" s="30"/>
      <c r="F13" s="132" t="s">
        <v>1</v>
      </c>
      <c r="G13" s="30"/>
      <c r="H13" s="30"/>
      <c r="I13" s="141" t="s">
        <v>17</v>
      </c>
      <c r="J13" s="132" t="s">
        <v>1</v>
      </c>
      <c r="K13" s="30"/>
      <c r="L13" s="54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="2" customFormat="1" ht="12" customHeight="1">
      <c r="A14" s="30"/>
      <c r="B14" s="36"/>
      <c r="C14" s="30"/>
      <c r="D14" s="141" t="s">
        <v>18</v>
      </c>
      <c r="E14" s="30"/>
      <c r="F14" s="132" t="s">
        <v>19</v>
      </c>
      <c r="G14" s="30"/>
      <c r="H14" s="30"/>
      <c r="I14" s="141" t="s">
        <v>20</v>
      </c>
      <c r="J14" s="144" t="str">
        <f>'Rekapitulace stavby'!AN8</f>
        <v>16. 10. 2018</v>
      </c>
      <c r="K14" s="30"/>
      <c r="L14" s="54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="2" customFormat="1" ht="10.8" customHeight="1">
      <c r="A15" s="30"/>
      <c r="B15" s="36"/>
      <c r="C15" s="30"/>
      <c r="D15" s="30"/>
      <c r="E15" s="30"/>
      <c r="F15" s="30"/>
      <c r="G15" s="30"/>
      <c r="H15" s="30"/>
      <c r="I15" s="30"/>
      <c r="J15" s="30"/>
      <c r="K15" s="30"/>
      <c r="L15" s="54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="2" customFormat="1" ht="12" customHeight="1">
      <c r="A16" s="30"/>
      <c r="B16" s="36"/>
      <c r="C16" s="30"/>
      <c r="D16" s="141" t="s">
        <v>22</v>
      </c>
      <c r="E16" s="30"/>
      <c r="F16" s="30"/>
      <c r="G16" s="30"/>
      <c r="H16" s="30"/>
      <c r="I16" s="141" t="s">
        <v>23</v>
      </c>
      <c r="J16" s="132" t="str">
        <f>IF('Rekapitulace stavby'!AN10="","",'Rekapitulace stavby'!AN10)</f>
        <v>00235334</v>
      </c>
      <c r="K16" s="30"/>
      <c r="L16" s="54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="2" customFormat="1" ht="18" customHeight="1">
      <c r="A17" s="30"/>
      <c r="B17" s="36"/>
      <c r="C17" s="30"/>
      <c r="D17" s="30"/>
      <c r="E17" s="132" t="str">
        <f>IF('Rekapitulace stavby'!E11="","",'Rekapitulace stavby'!E11)</f>
        <v>Město Český Brod</v>
      </c>
      <c r="F17" s="30"/>
      <c r="G17" s="30"/>
      <c r="H17" s="30"/>
      <c r="I17" s="141" t="s">
        <v>26</v>
      </c>
      <c r="J17" s="132" t="str">
        <f>IF('Rekapitulace stavby'!AN11="","",'Rekapitulace stavby'!AN11)</f>
        <v>CZ00235334</v>
      </c>
      <c r="K17" s="30"/>
      <c r="L17" s="54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="2" customFormat="1" ht="6.96" customHeight="1">
      <c r="A18" s="30"/>
      <c r="B18" s="36"/>
      <c r="C18" s="30"/>
      <c r="D18" s="30"/>
      <c r="E18" s="30"/>
      <c r="F18" s="30"/>
      <c r="G18" s="30"/>
      <c r="H18" s="30"/>
      <c r="I18" s="30"/>
      <c r="J18" s="30"/>
      <c r="K18" s="30"/>
      <c r="L18" s="54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="2" customFormat="1" ht="12" customHeight="1">
      <c r="A19" s="30"/>
      <c r="B19" s="36"/>
      <c r="C19" s="30"/>
      <c r="D19" s="141" t="s">
        <v>28</v>
      </c>
      <c r="E19" s="30"/>
      <c r="F19" s="30"/>
      <c r="G19" s="30"/>
      <c r="H19" s="30"/>
      <c r="I19" s="141" t="s">
        <v>23</v>
      </c>
      <c r="J19" s="132" t="str">
        <f>'Rekapitulace stavby'!AN13</f>
        <v/>
      </c>
      <c r="K19" s="30"/>
      <c r="L19" s="54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="2" customFormat="1" ht="18" customHeight="1">
      <c r="A20" s="30"/>
      <c r="B20" s="36"/>
      <c r="C20" s="30"/>
      <c r="D20" s="30"/>
      <c r="E20" s="132" t="str">
        <f>'Rekapitulace stavby'!E14</f>
        <v xml:space="preserve"> </v>
      </c>
      <c r="F20" s="132"/>
      <c r="G20" s="132"/>
      <c r="H20" s="132"/>
      <c r="I20" s="141" t="s">
        <v>26</v>
      </c>
      <c r="J20" s="132" t="str">
        <f>'Rekapitulace stavby'!AN14</f>
        <v/>
      </c>
      <c r="K20" s="30"/>
      <c r="L20" s="54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="2" customFormat="1" ht="6.96" customHeight="1">
      <c r="A21" s="30"/>
      <c r="B21" s="36"/>
      <c r="C21" s="30"/>
      <c r="D21" s="30"/>
      <c r="E21" s="30"/>
      <c r="F21" s="30"/>
      <c r="G21" s="30"/>
      <c r="H21" s="30"/>
      <c r="I21" s="30"/>
      <c r="J21" s="30"/>
      <c r="K21" s="30"/>
      <c r="L21" s="54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="2" customFormat="1" ht="12" customHeight="1">
      <c r="A22" s="30"/>
      <c r="B22" s="36"/>
      <c r="C22" s="30"/>
      <c r="D22" s="141" t="s">
        <v>29</v>
      </c>
      <c r="E22" s="30"/>
      <c r="F22" s="30"/>
      <c r="G22" s="30"/>
      <c r="H22" s="30"/>
      <c r="I22" s="141" t="s">
        <v>23</v>
      </c>
      <c r="J22" s="132" t="str">
        <f>IF('Rekapitulace stavby'!AN16="","",'Rekapitulace stavby'!AN16)</f>
        <v>02992485</v>
      </c>
      <c r="K22" s="30"/>
      <c r="L22" s="54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="2" customFormat="1" ht="18" customHeight="1">
      <c r="A23" s="30"/>
      <c r="B23" s="36"/>
      <c r="C23" s="30"/>
      <c r="D23" s="30"/>
      <c r="E23" s="132" t="str">
        <f>IF('Rekapitulace stavby'!E17="","",'Rekapitulace stavby'!E17)</f>
        <v>FORVIA CZ, S.R.O.</v>
      </c>
      <c r="F23" s="30"/>
      <c r="G23" s="30"/>
      <c r="H23" s="30"/>
      <c r="I23" s="141" t="s">
        <v>26</v>
      </c>
      <c r="J23" s="132" t="str">
        <f>IF('Rekapitulace stavby'!AN17="","",'Rekapitulace stavby'!AN17)</f>
        <v>CZ02992485</v>
      </c>
      <c r="K23" s="30"/>
      <c r="L23" s="54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="2" customFormat="1" ht="6.96" customHeight="1">
      <c r="A24" s="30"/>
      <c r="B24" s="36"/>
      <c r="C24" s="30"/>
      <c r="D24" s="30"/>
      <c r="E24" s="30"/>
      <c r="F24" s="30"/>
      <c r="G24" s="30"/>
      <c r="H24" s="30"/>
      <c r="I24" s="30"/>
      <c r="J24" s="30"/>
      <c r="K24" s="30"/>
      <c r="L24" s="54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="2" customFormat="1" ht="12" customHeight="1">
      <c r="A25" s="30"/>
      <c r="B25" s="36"/>
      <c r="C25" s="30"/>
      <c r="D25" s="141" t="s">
        <v>34</v>
      </c>
      <c r="E25" s="30"/>
      <c r="F25" s="30"/>
      <c r="G25" s="30"/>
      <c r="H25" s="30"/>
      <c r="I25" s="141" t="s">
        <v>23</v>
      </c>
      <c r="J25" s="132" t="str">
        <f>IF('Rekapitulace stavby'!AN19="","",'Rekapitulace stavby'!AN19)</f>
        <v/>
      </c>
      <c r="K25" s="30"/>
      <c r="L25" s="54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="2" customFormat="1" ht="18" customHeight="1">
      <c r="A26" s="30"/>
      <c r="B26" s="36"/>
      <c r="C26" s="30"/>
      <c r="D26" s="30"/>
      <c r="E26" s="132" t="str">
        <f>IF('Rekapitulace stavby'!E20="","",'Rekapitulace stavby'!E20)</f>
        <v xml:space="preserve"> </v>
      </c>
      <c r="F26" s="30"/>
      <c r="G26" s="30"/>
      <c r="H26" s="30"/>
      <c r="I26" s="141" t="s">
        <v>26</v>
      </c>
      <c r="J26" s="132" t="str">
        <f>IF('Rekapitulace stavby'!AN20="","",'Rekapitulace stavby'!AN20)</f>
        <v/>
      </c>
      <c r="K26" s="30"/>
      <c r="L26" s="54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="2" customFormat="1" ht="6.96" customHeight="1">
      <c r="A27" s="30"/>
      <c r="B27" s="36"/>
      <c r="C27" s="30"/>
      <c r="D27" s="30"/>
      <c r="E27" s="30"/>
      <c r="F27" s="30"/>
      <c r="G27" s="30"/>
      <c r="H27" s="30"/>
      <c r="I27" s="30"/>
      <c r="J27" s="30"/>
      <c r="K27" s="30"/>
      <c r="L27" s="54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="2" customFormat="1" ht="12" customHeight="1">
      <c r="A28" s="30"/>
      <c r="B28" s="36"/>
      <c r="C28" s="30"/>
      <c r="D28" s="141" t="s">
        <v>35</v>
      </c>
      <c r="E28" s="30"/>
      <c r="F28" s="30"/>
      <c r="G28" s="30"/>
      <c r="H28" s="30"/>
      <c r="I28" s="30"/>
      <c r="J28" s="30"/>
      <c r="K28" s="30"/>
      <c r="L28" s="54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="8" customFormat="1" ht="16.5" customHeight="1">
      <c r="A29" s="145"/>
      <c r="B29" s="146"/>
      <c r="C29" s="145"/>
      <c r="D29" s="145"/>
      <c r="E29" s="147" t="s">
        <v>1</v>
      </c>
      <c r="F29" s="147"/>
      <c r="G29" s="147"/>
      <c r="H29" s="147"/>
      <c r="I29" s="145"/>
      <c r="J29" s="145"/>
      <c r="K29" s="145"/>
      <c r="L29" s="148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</row>
    <row r="30" s="2" customFormat="1" ht="6.96" customHeight="1">
      <c r="A30" s="30"/>
      <c r="B30" s="36"/>
      <c r="C30" s="30"/>
      <c r="D30" s="30"/>
      <c r="E30" s="30"/>
      <c r="F30" s="30"/>
      <c r="G30" s="30"/>
      <c r="H30" s="30"/>
      <c r="I30" s="30"/>
      <c r="J30" s="30"/>
      <c r="K30" s="30"/>
      <c r="L30" s="54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="2" customFormat="1" ht="6.96" customHeight="1">
      <c r="A31" s="30"/>
      <c r="B31" s="36"/>
      <c r="C31" s="30"/>
      <c r="D31" s="149"/>
      <c r="E31" s="149"/>
      <c r="F31" s="149"/>
      <c r="G31" s="149"/>
      <c r="H31" s="149"/>
      <c r="I31" s="149"/>
      <c r="J31" s="149"/>
      <c r="K31" s="149"/>
      <c r="L31" s="54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="2" customFormat="1" ht="25.44" customHeight="1">
      <c r="A32" s="30"/>
      <c r="B32" s="36"/>
      <c r="C32" s="30"/>
      <c r="D32" s="150" t="s">
        <v>36</v>
      </c>
      <c r="E32" s="30"/>
      <c r="F32" s="30"/>
      <c r="G32" s="30"/>
      <c r="H32" s="30"/>
      <c r="I32" s="30"/>
      <c r="J32" s="151">
        <f>ROUND(J125, 2)</f>
        <v>22578.900000000001</v>
      </c>
      <c r="K32" s="30"/>
      <c r="L32" s="54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="2" customFormat="1" ht="6.96" customHeight="1">
      <c r="A33" s="30"/>
      <c r="B33" s="36"/>
      <c r="C33" s="30"/>
      <c r="D33" s="149"/>
      <c r="E33" s="149"/>
      <c r="F33" s="149"/>
      <c r="G33" s="149"/>
      <c r="H33" s="149"/>
      <c r="I33" s="149"/>
      <c r="J33" s="149"/>
      <c r="K33" s="149"/>
      <c r="L33" s="54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="2" customFormat="1" ht="14.4" customHeight="1">
      <c r="A34" s="30"/>
      <c r="B34" s="36"/>
      <c r="C34" s="30"/>
      <c r="D34" s="30"/>
      <c r="E34" s="30"/>
      <c r="F34" s="152" t="s">
        <v>38</v>
      </c>
      <c r="G34" s="30"/>
      <c r="H34" s="30"/>
      <c r="I34" s="152" t="s">
        <v>37</v>
      </c>
      <c r="J34" s="152" t="s">
        <v>39</v>
      </c>
      <c r="K34" s="30"/>
      <c r="L34" s="54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="2" customFormat="1" ht="14.4" customHeight="1">
      <c r="A35" s="30"/>
      <c r="B35" s="36"/>
      <c r="C35" s="30"/>
      <c r="D35" s="153" t="s">
        <v>40</v>
      </c>
      <c r="E35" s="141" t="s">
        <v>41</v>
      </c>
      <c r="F35" s="154">
        <f>ROUND((SUM(BE125:BE189)),  2)</f>
        <v>22578.900000000001</v>
      </c>
      <c r="G35" s="30"/>
      <c r="H35" s="30"/>
      <c r="I35" s="155">
        <v>0.20999999999999999</v>
      </c>
      <c r="J35" s="154">
        <f>ROUND(((SUM(BE125:BE189))*I35),  2)</f>
        <v>4741.5699999999997</v>
      </c>
      <c r="K35" s="30"/>
      <c r="L35" s="54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="2" customFormat="1" ht="14.4" customHeight="1">
      <c r="A36" s="30"/>
      <c r="B36" s="36"/>
      <c r="C36" s="30"/>
      <c r="D36" s="30"/>
      <c r="E36" s="141" t="s">
        <v>42</v>
      </c>
      <c r="F36" s="154">
        <f>ROUND((SUM(BF125:BF189)),  2)</f>
        <v>0</v>
      </c>
      <c r="G36" s="30"/>
      <c r="H36" s="30"/>
      <c r="I36" s="155">
        <v>0.14999999999999999</v>
      </c>
      <c r="J36" s="154">
        <f>ROUND(((SUM(BF125:BF189))*I36),  2)</f>
        <v>0</v>
      </c>
      <c r="K36" s="30"/>
      <c r="L36" s="54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hidden="1" s="2" customFormat="1" ht="14.4" customHeight="1">
      <c r="A37" s="30"/>
      <c r="B37" s="36"/>
      <c r="C37" s="30"/>
      <c r="D37" s="30"/>
      <c r="E37" s="141" t="s">
        <v>43</v>
      </c>
      <c r="F37" s="154">
        <f>ROUND((SUM(BG125:BG189)),  2)</f>
        <v>0</v>
      </c>
      <c r="G37" s="30"/>
      <c r="H37" s="30"/>
      <c r="I37" s="155">
        <v>0.20999999999999999</v>
      </c>
      <c r="J37" s="154">
        <f>0</f>
        <v>0</v>
      </c>
      <c r="K37" s="30"/>
      <c r="L37" s="54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hidden="1" s="2" customFormat="1" ht="14.4" customHeight="1">
      <c r="A38" s="30"/>
      <c r="B38" s="36"/>
      <c r="C38" s="30"/>
      <c r="D38" s="30"/>
      <c r="E38" s="141" t="s">
        <v>44</v>
      </c>
      <c r="F38" s="154">
        <f>ROUND((SUM(BH125:BH189)),  2)</f>
        <v>0</v>
      </c>
      <c r="G38" s="30"/>
      <c r="H38" s="30"/>
      <c r="I38" s="155">
        <v>0.14999999999999999</v>
      </c>
      <c r="J38" s="154">
        <f>0</f>
        <v>0</v>
      </c>
      <c r="K38" s="30"/>
      <c r="L38" s="54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hidden="1" s="2" customFormat="1" ht="14.4" customHeight="1">
      <c r="A39" s="30"/>
      <c r="B39" s="36"/>
      <c r="C39" s="30"/>
      <c r="D39" s="30"/>
      <c r="E39" s="141" t="s">
        <v>45</v>
      </c>
      <c r="F39" s="154">
        <f>ROUND((SUM(BI125:BI189)),  2)</f>
        <v>0</v>
      </c>
      <c r="G39" s="30"/>
      <c r="H39" s="30"/>
      <c r="I39" s="155">
        <v>0</v>
      </c>
      <c r="J39" s="154">
        <f>0</f>
        <v>0</v>
      </c>
      <c r="K39" s="30"/>
      <c r="L39" s="54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="2" customFormat="1" ht="6.96" customHeight="1">
      <c r="A40" s="30"/>
      <c r="B40" s="36"/>
      <c r="C40" s="30"/>
      <c r="D40" s="30"/>
      <c r="E40" s="30"/>
      <c r="F40" s="30"/>
      <c r="G40" s="30"/>
      <c r="H40" s="30"/>
      <c r="I40" s="30"/>
      <c r="J40" s="30"/>
      <c r="K40" s="30"/>
      <c r="L40" s="54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="2" customFormat="1" ht="25.44" customHeight="1">
      <c r="A41" s="30"/>
      <c r="B41" s="36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58"/>
      <c r="J41" s="161">
        <f>SUM(J32:J39)</f>
        <v>27320.470000000001</v>
      </c>
      <c r="K41" s="162"/>
      <c r="L41" s="54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="2" customFormat="1" ht="14.4" customHeight="1">
      <c r="A42" s="30"/>
      <c r="B42" s="36"/>
      <c r="C42" s="30"/>
      <c r="D42" s="30"/>
      <c r="E42" s="30"/>
      <c r="F42" s="30"/>
      <c r="G42" s="30"/>
      <c r="H42" s="30"/>
      <c r="I42" s="30"/>
      <c r="J42" s="30"/>
      <c r="K42" s="30"/>
      <c r="L42" s="54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4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54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0"/>
      <c r="B61" s="36"/>
      <c r="C61" s="30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54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0"/>
      <c r="B65" s="36"/>
      <c r="C65" s="30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54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0"/>
      <c r="B76" s="36"/>
      <c r="C76" s="30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54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="2" customFormat="1" ht="14.4" customHeight="1">
      <c r="A77" s="30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54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="2" customFormat="1" ht="6.96" customHeight="1">
      <c r="A81" s="30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54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="2" customFormat="1" ht="24.96" customHeight="1">
      <c r="A82" s="30"/>
      <c r="B82" s="31"/>
      <c r="C82" s="21" t="s">
        <v>117</v>
      </c>
      <c r="D82" s="32"/>
      <c r="E82" s="32"/>
      <c r="F82" s="32"/>
      <c r="G82" s="32"/>
      <c r="H82" s="32"/>
      <c r="I82" s="32"/>
      <c r="J82" s="32"/>
      <c r="K82" s="32"/>
      <c r="L82" s="54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="2" customFormat="1" ht="6.96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54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="2" customFormat="1" ht="12" customHeight="1">
      <c r="A84" s="30"/>
      <c r="B84" s="31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54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="2" customFormat="1" ht="16.5" customHeight="1">
      <c r="A85" s="30"/>
      <c r="B85" s="31"/>
      <c r="C85" s="32"/>
      <c r="D85" s="32"/>
      <c r="E85" s="174" t="str">
        <f>E7</f>
        <v>Český Brod, ul. Zborovská - Rekonstrukce chodníku</v>
      </c>
      <c r="F85" s="27"/>
      <c r="G85" s="27"/>
      <c r="H85" s="27"/>
      <c r="I85" s="32"/>
      <c r="J85" s="32"/>
      <c r="K85" s="32"/>
      <c r="L85" s="54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="1" customFormat="1" ht="12" customHeight="1">
      <c r="B86" s="19"/>
      <c r="C86" s="27" t="s">
        <v>113</v>
      </c>
      <c r="D86" s="20"/>
      <c r="E86" s="20"/>
      <c r="F86" s="20"/>
      <c r="G86" s="20"/>
      <c r="H86" s="20"/>
      <c r="I86" s="20"/>
      <c r="J86" s="20"/>
      <c r="K86" s="20"/>
      <c r="L86" s="18"/>
    </row>
    <row r="87" s="2" customFormat="1" ht="16.5" customHeight="1">
      <c r="A87" s="30"/>
      <c r="B87" s="31"/>
      <c r="C87" s="32"/>
      <c r="D87" s="32"/>
      <c r="E87" s="174" t="s">
        <v>573</v>
      </c>
      <c r="F87" s="32"/>
      <c r="G87" s="32"/>
      <c r="H87" s="32"/>
      <c r="I87" s="32"/>
      <c r="J87" s="32"/>
      <c r="K87" s="32"/>
      <c r="L87" s="54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="2" customFormat="1" ht="12" customHeight="1">
      <c r="A88" s="30"/>
      <c r="B88" s="31"/>
      <c r="C88" s="27" t="s">
        <v>115</v>
      </c>
      <c r="D88" s="32"/>
      <c r="E88" s="32"/>
      <c r="F88" s="32"/>
      <c r="G88" s="32"/>
      <c r="H88" s="32"/>
      <c r="I88" s="32"/>
      <c r="J88" s="32"/>
      <c r="K88" s="32"/>
      <c r="L88" s="54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="2" customFormat="1" ht="16.5" customHeight="1">
      <c r="A89" s="30"/>
      <c r="B89" s="31"/>
      <c r="C89" s="32"/>
      <c r="D89" s="32"/>
      <c r="E89" s="67" t="str">
        <f>E11</f>
        <v>SO 105 - Rekonstrukce chodníku SO 105</v>
      </c>
      <c r="F89" s="32"/>
      <c r="G89" s="32"/>
      <c r="H89" s="32"/>
      <c r="I89" s="32"/>
      <c r="J89" s="32"/>
      <c r="K89" s="32"/>
      <c r="L89" s="54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="2" customFormat="1" ht="6.96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54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="2" customFormat="1" ht="12" customHeight="1">
      <c r="A91" s="30"/>
      <c r="B91" s="31"/>
      <c r="C91" s="27" t="s">
        <v>18</v>
      </c>
      <c r="D91" s="32"/>
      <c r="E91" s="32"/>
      <c r="F91" s="24" t="str">
        <f>F14</f>
        <v xml:space="preserve"> </v>
      </c>
      <c r="G91" s="32"/>
      <c r="H91" s="32"/>
      <c r="I91" s="27" t="s">
        <v>20</v>
      </c>
      <c r="J91" s="70" t="str">
        <f>IF(J14="","",J14)</f>
        <v>16. 10. 2018</v>
      </c>
      <c r="K91" s="32"/>
      <c r="L91" s="54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="2" customFormat="1" ht="6.96" customHeight="1">
      <c r="A92" s="30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54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="2" customFormat="1" ht="27.9" customHeight="1">
      <c r="A93" s="30"/>
      <c r="B93" s="31"/>
      <c r="C93" s="27" t="s">
        <v>22</v>
      </c>
      <c r="D93" s="32"/>
      <c r="E93" s="32"/>
      <c r="F93" s="24" t="str">
        <f>E17</f>
        <v>Město Český Brod</v>
      </c>
      <c r="G93" s="32"/>
      <c r="H93" s="32"/>
      <c r="I93" s="27" t="s">
        <v>29</v>
      </c>
      <c r="J93" s="28" t="str">
        <f>E23</f>
        <v>FORVIA CZ, S.R.O.</v>
      </c>
      <c r="K93" s="32"/>
      <c r="L93" s="54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="2" customFormat="1" ht="15.15" customHeight="1">
      <c r="A94" s="30"/>
      <c r="B94" s="31"/>
      <c r="C94" s="27" t="s">
        <v>28</v>
      </c>
      <c r="D94" s="32"/>
      <c r="E94" s="32"/>
      <c r="F94" s="24" t="str">
        <f>IF(E20="","",E20)</f>
        <v xml:space="preserve"> </v>
      </c>
      <c r="G94" s="32"/>
      <c r="H94" s="32"/>
      <c r="I94" s="27" t="s">
        <v>34</v>
      </c>
      <c r="J94" s="28" t="str">
        <f>E26</f>
        <v xml:space="preserve"> </v>
      </c>
      <c r="K94" s="32"/>
      <c r="L94" s="54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="2" customFormat="1" ht="10.32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54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="2" customFormat="1" ht="29.28" customHeight="1">
      <c r="A96" s="30"/>
      <c r="B96" s="31"/>
      <c r="C96" s="175" t="s">
        <v>118</v>
      </c>
      <c r="D96" s="176"/>
      <c r="E96" s="176"/>
      <c r="F96" s="176"/>
      <c r="G96" s="176"/>
      <c r="H96" s="176"/>
      <c r="I96" s="176"/>
      <c r="J96" s="177" t="s">
        <v>119</v>
      </c>
      <c r="K96" s="176"/>
      <c r="L96" s="54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="2" customFormat="1" ht="10.32" customHeight="1">
      <c r="A97" s="30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54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="2" customFormat="1" ht="22.8" customHeight="1">
      <c r="A98" s="30"/>
      <c r="B98" s="31"/>
      <c r="C98" s="178" t="s">
        <v>120</v>
      </c>
      <c r="D98" s="32"/>
      <c r="E98" s="32"/>
      <c r="F98" s="32"/>
      <c r="G98" s="32"/>
      <c r="H98" s="32"/>
      <c r="I98" s="32"/>
      <c r="J98" s="101">
        <f>J125</f>
        <v>22578.900000000001</v>
      </c>
      <c r="K98" s="32"/>
      <c r="L98" s="54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5" t="s">
        <v>121</v>
      </c>
    </row>
    <row r="99" s="9" customFormat="1" ht="24.96" customHeight="1">
      <c r="A99" s="9"/>
      <c r="B99" s="179"/>
      <c r="C99" s="180"/>
      <c r="D99" s="181" t="s">
        <v>158</v>
      </c>
      <c r="E99" s="182"/>
      <c r="F99" s="182"/>
      <c r="G99" s="182"/>
      <c r="H99" s="182"/>
      <c r="I99" s="182"/>
      <c r="J99" s="183">
        <f>J126</f>
        <v>18988.400000000001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2" customFormat="1" ht="19.92" customHeight="1">
      <c r="A100" s="12"/>
      <c r="B100" s="229"/>
      <c r="C100" s="124"/>
      <c r="D100" s="230" t="s">
        <v>159</v>
      </c>
      <c r="E100" s="231"/>
      <c r="F100" s="231"/>
      <c r="G100" s="231"/>
      <c r="H100" s="231"/>
      <c r="I100" s="231"/>
      <c r="J100" s="232">
        <f>J127</f>
        <v>2818.3000000000002</v>
      </c>
      <c r="K100" s="124"/>
      <c r="L100" s="23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="12" customFormat="1" ht="19.92" customHeight="1">
      <c r="A101" s="12"/>
      <c r="B101" s="229"/>
      <c r="C101" s="124"/>
      <c r="D101" s="230" t="s">
        <v>160</v>
      </c>
      <c r="E101" s="231"/>
      <c r="F101" s="231"/>
      <c r="G101" s="231"/>
      <c r="H101" s="231"/>
      <c r="I101" s="231"/>
      <c r="J101" s="232">
        <f>J147</f>
        <v>11270</v>
      </c>
      <c r="K101" s="124"/>
      <c r="L101" s="23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="12" customFormat="1" ht="19.92" customHeight="1">
      <c r="A102" s="12"/>
      <c r="B102" s="229"/>
      <c r="C102" s="124"/>
      <c r="D102" s="230" t="s">
        <v>162</v>
      </c>
      <c r="E102" s="231"/>
      <c r="F102" s="231"/>
      <c r="G102" s="231"/>
      <c r="H102" s="231"/>
      <c r="I102" s="231"/>
      <c r="J102" s="232">
        <f>J160</f>
        <v>4900.1000000000004</v>
      </c>
      <c r="K102" s="124"/>
      <c r="L102" s="23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="9" customFormat="1" ht="24.96" customHeight="1">
      <c r="A103" s="9"/>
      <c r="B103" s="179"/>
      <c r="C103" s="180"/>
      <c r="D103" s="181" t="s">
        <v>122</v>
      </c>
      <c r="E103" s="182"/>
      <c r="F103" s="182"/>
      <c r="G103" s="182"/>
      <c r="H103" s="182"/>
      <c r="I103" s="182"/>
      <c r="J103" s="183">
        <f>J177</f>
        <v>3590.5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0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54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="2" customFormat="1" ht="6.96" customHeight="1">
      <c r="A105" s="30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4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="2" customFormat="1" ht="6.96" customHeight="1">
      <c r="A109" s="30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54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="2" customFormat="1" ht="24.96" customHeight="1">
      <c r="A110" s="30"/>
      <c r="B110" s="31"/>
      <c r="C110" s="21" t="s">
        <v>123</v>
      </c>
      <c r="D110" s="32"/>
      <c r="E110" s="32"/>
      <c r="F110" s="32"/>
      <c r="G110" s="32"/>
      <c r="H110" s="32"/>
      <c r="I110" s="32"/>
      <c r="J110" s="32"/>
      <c r="K110" s="32"/>
      <c r="L110" s="54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="2" customFormat="1" ht="6.96" customHeight="1">
      <c r="A111" s="30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54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="2" customFormat="1" ht="12" customHeight="1">
      <c r="A112" s="30"/>
      <c r="B112" s="31"/>
      <c r="C112" s="27" t="s">
        <v>14</v>
      </c>
      <c r="D112" s="32"/>
      <c r="E112" s="32"/>
      <c r="F112" s="32"/>
      <c r="G112" s="32"/>
      <c r="H112" s="32"/>
      <c r="I112" s="32"/>
      <c r="J112" s="32"/>
      <c r="K112" s="32"/>
      <c r="L112" s="54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="2" customFormat="1" ht="16.5" customHeight="1">
      <c r="A113" s="30"/>
      <c r="B113" s="31"/>
      <c r="C113" s="32"/>
      <c r="D113" s="32"/>
      <c r="E113" s="174" t="str">
        <f>E7</f>
        <v>Český Brod, ul. Zborovská - Rekonstrukce chodníku</v>
      </c>
      <c r="F113" s="27"/>
      <c r="G113" s="27"/>
      <c r="H113" s="27"/>
      <c r="I113" s="32"/>
      <c r="J113" s="32"/>
      <c r="K113" s="32"/>
      <c r="L113" s="54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="1" customFormat="1" ht="12" customHeight="1">
      <c r="B114" s="19"/>
      <c r="C114" s="27" t="s">
        <v>113</v>
      </c>
      <c r="D114" s="20"/>
      <c r="E114" s="20"/>
      <c r="F114" s="20"/>
      <c r="G114" s="20"/>
      <c r="H114" s="20"/>
      <c r="I114" s="20"/>
      <c r="J114" s="20"/>
      <c r="K114" s="20"/>
      <c r="L114" s="18"/>
    </row>
    <row r="115" s="2" customFormat="1" ht="16.5" customHeight="1">
      <c r="A115" s="30"/>
      <c r="B115" s="31"/>
      <c r="C115" s="32"/>
      <c r="D115" s="32"/>
      <c r="E115" s="174" t="s">
        <v>573</v>
      </c>
      <c r="F115" s="32"/>
      <c r="G115" s="32"/>
      <c r="H115" s="32"/>
      <c r="I115" s="32"/>
      <c r="J115" s="32"/>
      <c r="K115" s="32"/>
      <c r="L115" s="54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="2" customFormat="1" ht="12" customHeight="1">
      <c r="A116" s="30"/>
      <c r="B116" s="31"/>
      <c r="C116" s="27" t="s">
        <v>115</v>
      </c>
      <c r="D116" s="32"/>
      <c r="E116" s="32"/>
      <c r="F116" s="32"/>
      <c r="G116" s="32"/>
      <c r="H116" s="32"/>
      <c r="I116" s="32"/>
      <c r="J116" s="32"/>
      <c r="K116" s="32"/>
      <c r="L116" s="54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="2" customFormat="1" ht="16.5" customHeight="1">
      <c r="A117" s="30"/>
      <c r="B117" s="31"/>
      <c r="C117" s="32"/>
      <c r="D117" s="32"/>
      <c r="E117" s="67" t="str">
        <f>E11</f>
        <v>SO 105 - Rekonstrukce chodníku SO 105</v>
      </c>
      <c r="F117" s="32"/>
      <c r="G117" s="32"/>
      <c r="H117" s="32"/>
      <c r="I117" s="32"/>
      <c r="J117" s="32"/>
      <c r="K117" s="32"/>
      <c r="L117" s="54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="2" customFormat="1" ht="6.96" customHeight="1">
      <c r="A118" s="30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54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="2" customFormat="1" ht="12" customHeight="1">
      <c r="A119" s="30"/>
      <c r="B119" s="31"/>
      <c r="C119" s="27" t="s">
        <v>18</v>
      </c>
      <c r="D119" s="32"/>
      <c r="E119" s="32"/>
      <c r="F119" s="24" t="str">
        <f>F14</f>
        <v xml:space="preserve"> </v>
      </c>
      <c r="G119" s="32"/>
      <c r="H119" s="32"/>
      <c r="I119" s="27" t="s">
        <v>20</v>
      </c>
      <c r="J119" s="70" t="str">
        <f>IF(J14="","",J14)</f>
        <v>16. 10. 2018</v>
      </c>
      <c r="K119" s="32"/>
      <c r="L119" s="54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="2" customFormat="1" ht="6.96" customHeight="1">
      <c r="A120" s="30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54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="2" customFormat="1" ht="27.9" customHeight="1">
      <c r="A121" s="30"/>
      <c r="B121" s="31"/>
      <c r="C121" s="27" t="s">
        <v>22</v>
      </c>
      <c r="D121" s="32"/>
      <c r="E121" s="32"/>
      <c r="F121" s="24" t="str">
        <f>E17</f>
        <v>Město Český Brod</v>
      </c>
      <c r="G121" s="32"/>
      <c r="H121" s="32"/>
      <c r="I121" s="27" t="s">
        <v>29</v>
      </c>
      <c r="J121" s="28" t="str">
        <f>E23</f>
        <v>FORVIA CZ, S.R.O.</v>
      </c>
      <c r="K121" s="32"/>
      <c r="L121" s="54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="2" customFormat="1" ht="15.15" customHeight="1">
      <c r="A122" s="30"/>
      <c r="B122" s="31"/>
      <c r="C122" s="27" t="s">
        <v>28</v>
      </c>
      <c r="D122" s="32"/>
      <c r="E122" s="32"/>
      <c r="F122" s="24" t="str">
        <f>IF(E20="","",E20)</f>
        <v xml:space="preserve"> </v>
      </c>
      <c r="G122" s="32"/>
      <c r="H122" s="32"/>
      <c r="I122" s="27" t="s">
        <v>34</v>
      </c>
      <c r="J122" s="28" t="str">
        <f>E26</f>
        <v xml:space="preserve"> </v>
      </c>
      <c r="K122" s="32"/>
      <c r="L122" s="54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="2" customFormat="1" ht="10.32" customHeight="1">
      <c r="A123" s="30"/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54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="10" customFormat="1" ht="29.28" customHeight="1">
      <c r="A124" s="185"/>
      <c r="B124" s="186"/>
      <c r="C124" s="187" t="s">
        <v>124</v>
      </c>
      <c r="D124" s="188" t="s">
        <v>61</v>
      </c>
      <c r="E124" s="188" t="s">
        <v>57</v>
      </c>
      <c r="F124" s="188" t="s">
        <v>58</v>
      </c>
      <c r="G124" s="188" t="s">
        <v>125</v>
      </c>
      <c r="H124" s="188" t="s">
        <v>126</v>
      </c>
      <c r="I124" s="188" t="s">
        <v>127</v>
      </c>
      <c r="J124" s="188" t="s">
        <v>119</v>
      </c>
      <c r="K124" s="189" t="s">
        <v>128</v>
      </c>
      <c r="L124" s="190"/>
      <c r="M124" s="91" t="s">
        <v>1</v>
      </c>
      <c r="N124" s="92" t="s">
        <v>40</v>
      </c>
      <c r="O124" s="92" t="s">
        <v>129</v>
      </c>
      <c r="P124" s="92" t="s">
        <v>130</v>
      </c>
      <c r="Q124" s="92" t="s">
        <v>131</v>
      </c>
      <c r="R124" s="92" t="s">
        <v>132</v>
      </c>
      <c r="S124" s="92" t="s">
        <v>133</v>
      </c>
      <c r="T124" s="93" t="s">
        <v>134</v>
      </c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</row>
    <row r="125" s="2" customFormat="1" ht="22.8" customHeight="1">
      <c r="A125" s="30"/>
      <c r="B125" s="31"/>
      <c r="C125" s="98" t="s">
        <v>135</v>
      </c>
      <c r="D125" s="32"/>
      <c r="E125" s="32"/>
      <c r="F125" s="32"/>
      <c r="G125" s="32"/>
      <c r="H125" s="32"/>
      <c r="I125" s="32"/>
      <c r="J125" s="191">
        <f>BK125</f>
        <v>22578.900000000001</v>
      </c>
      <c r="K125" s="32"/>
      <c r="L125" s="36"/>
      <c r="M125" s="94"/>
      <c r="N125" s="192"/>
      <c r="O125" s="95"/>
      <c r="P125" s="193">
        <f>P126+P177</f>
        <v>0</v>
      </c>
      <c r="Q125" s="95"/>
      <c r="R125" s="193">
        <f>R126+R177</f>
        <v>0</v>
      </c>
      <c r="S125" s="95"/>
      <c r="T125" s="194">
        <f>T126+T177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5" t="s">
        <v>75</v>
      </c>
      <c r="AU125" s="15" t="s">
        <v>121</v>
      </c>
      <c r="BK125" s="195">
        <f>BK126+BK177</f>
        <v>22578.900000000001</v>
      </c>
    </row>
    <row r="126" s="11" customFormat="1" ht="25.92" customHeight="1">
      <c r="A126" s="11"/>
      <c r="B126" s="196"/>
      <c r="C126" s="197"/>
      <c r="D126" s="198" t="s">
        <v>75</v>
      </c>
      <c r="E126" s="199" t="s">
        <v>165</v>
      </c>
      <c r="F126" s="199" t="s">
        <v>166</v>
      </c>
      <c r="G126" s="197"/>
      <c r="H126" s="197"/>
      <c r="I126" s="197"/>
      <c r="J126" s="200">
        <f>BK126</f>
        <v>18988.400000000001</v>
      </c>
      <c r="K126" s="197"/>
      <c r="L126" s="201"/>
      <c r="M126" s="202"/>
      <c r="N126" s="203"/>
      <c r="O126" s="203"/>
      <c r="P126" s="204">
        <f>P127+P147+P160</f>
        <v>0</v>
      </c>
      <c r="Q126" s="203"/>
      <c r="R126" s="204">
        <f>R127+R147+R160</f>
        <v>0</v>
      </c>
      <c r="S126" s="203"/>
      <c r="T126" s="205">
        <f>T127+T147+T160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06" t="s">
        <v>83</v>
      </c>
      <c r="AT126" s="207" t="s">
        <v>75</v>
      </c>
      <c r="AU126" s="207" t="s">
        <v>76</v>
      </c>
      <c r="AY126" s="206" t="s">
        <v>139</v>
      </c>
      <c r="BK126" s="208">
        <f>BK127+BK147+BK160</f>
        <v>18988.400000000001</v>
      </c>
    </row>
    <row r="127" s="11" customFormat="1" ht="22.8" customHeight="1">
      <c r="A127" s="11"/>
      <c r="B127" s="196"/>
      <c r="C127" s="197"/>
      <c r="D127" s="198" t="s">
        <v>75</v>
      </c>
      <c r="E127" s="234" t="s">
        <v>83</v>
      </c>
      <c r="F127" s="234" t="s">
        <v>167</v>
      </c>
      <c r="G127" s="197"/>
      <c r="H127" s="197"/>
      <c r="I127" s="197"/>
      <c r="J127" s="235">
        <f>BK127</f>
        <v>2818.3000000000002</v>
      </c>
      <c r="K127" s="197"/>
      <c r="L127" s="201"/>
      <c r="M127" s="202"/>
      <c r="N127" s="203"/>
      <c r="O127" s="203"/>
      <c r="P127" s="204">
        <f>SUM(P128:P146)</f>
        <v>0</v>
      </c>
      <c r="Q127" s="203"/>
      <c r="R127" s="204">
        <f>SUM(R128:R146)</f>
        <v>0</v>
      </c>
      <c r="S127" s="203"/>
      <c r="T127" s="205">
        <f>SUM(T128:T146)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06" t="s">
        <v>83</v>
      </c>
      <c r="AT127" s="207" t="s">
        <v>75</v>
      </c>
      <c r="AU127" s="207" t="s">
        <v>83</v>
      </c>
      <c r="AY127" s="206" t="s">
        <v>139</v>
      </c>
      <c r="BK127" s="208">
        <f>SUM(BK128:BK146)</f>
        <v>2818.3000000000002</v>
      </c>
    </row>
    <row r="128" s="2" customFormat="1" ht="24" customHeight="1">
      <c r="A128" s="30"/>
      <c r="B128" s="31"/>
      <c r="C128" s="209" t="s">
        <v>83</v>
      </c>
      <c r="D128" s="209" t="s">
        <v>140</v>
      </c>
      <c r="E128" s="210" t="s">
        <v>168</v>
      </c>
      <c r="F128" s="211" t="s">
        <v>169</v>
      </c>
      <c r="G128" s="212" t="s">
        <v>170</v>
      </c>
      <c r="H128" s="213">
        <v>0.59999999999999998</v>
      </c>
      <c r="I128" s="214">
        <v>904</v>
      </c>
      <c r="J128" s="214">
        <f>ROUND(I128*H128,2)</f>
        <v>542.39999999999998</v>
      </c>
      <c r="K128" s="211" t="s">
        <v>171</v>
      </c>
      <c r="L128" s="36"/>
      <c r="M128" s="215" t="s">
        <v>1</v>
      </c>
      <c r="N128" s="216" t="s">
        <v>41</v>
      </c>
      <c r="O128" s="217">
        <v>0</v>
      </c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219" t="s">
        <v>138</v>
      </c>
      <c r="AT128" s="219" t="s">
        <v>140</v>
      </c>
      <c r="AU128" s="219" t="s">
        <v>85</v>
      </c>
      <c r="AY128" s="15" t="s">
        <v>139</v>
      </c>
      <c r="BE128" s="220">
        <f>IF(N128="základní",J128,0)</f>
        <v>542.39999999999998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5" t="s">
        <v>83</v>
      </c>
      <c r="BK128" s="220">
        <f>ROUND(I128*H128,2)</f>
        <v>542.39999999999998</v>
      </c>
      <c r="BL128" s="15" t="s">
        <v>138</v>
      </c>
      <c r="BM128" s="219" t="s">
        <v>622</v>
      </c>
    </row>
    <row r="129" s="2" customFormat="1">
      <c r="A129" s="30"/>
      <c r="B129" s="31"/>
      <c r="C129" s="32"/>
      <c r="D129" s="221" t="s">
        <v>146</v>
      </c>
      <c r="E129" s="32"/>
      <c r="F129" s="222" t="s">
        <v>169</v>
      </c>
      <c r="G129" s="32"/>
      <c r="H129" s="32"/>
      <c r="I129" s="32"/>
      <c r="J129" s="32"/>
      <c r="K129" s="32"/>
      <c r="L129" s="36"/>
      <c r="M129" s="223"/>
      <c r="N129" s="224"/>
      <c r="O129" s="82"/>
      <c r="P129" s="82"/>
      <c r="Q129" s="82"/>
      <c r="R129" s="82"/>
      <c r="S129" s="82"/>
      <c r="T129" s="83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5" t="s">
        <v>146</v>
      </c>
      <c r="AU129" s="15" t="s">
        <v>85</v>
      </c>
    </row>
    <row r="130" s="2" customFormat="1">
      <c r="A130" s="30"/>
      <c r="B130" s="31"/>
      <c r="C130" s="32"/>
      <c r="D130" s="221" t="s">
        <v>173</v>
      </c>
      <c r="E130" s="32"/>
      <c r="F130" s="236" t="s">
        <v>174</v>
      </c>
      <c r="G130" s="32"/>
      <c r="H130" s="32"/>
      <c r="I130" s="32"/>
      <c r="J130" s="32"/>
      <c r="K130" s="32"/>
      <c r="L130" s="36"/>
      <c r="M130" s="223"/>
      <c r="N130" s="224"/>
      <c r="O130" s="82"/>
      <c r="P130" s="82"/>
      <c r="Q130" s="82"/>
      <c r="R130" s="82"/>
      <c r="S130" s="82"/>
      <c r="T130" s="83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5" t="s">
        <v>173</v>
      </c>
      <c r="AU130" s="15" t="s">
        <v>85</v>
      </c>
    </row>
    <row r="131" s="2" customFormat="1">
      <c r="A131" s="30"/>
      <c r="B131" s="31"/>
      <c r="C131" s="32"/>
      <c r="D131" s="221" t="s">
        <v>175</v>
      </c>
      <c r="E131" s="32"/>
      <c r="F131" s="236" t="s">
        <v>176</v>
      </c>
      <c r="G131" s="32"/>
      <c r="H131" s="32"/>
      <c r="I131" s="32"/>
      <c r="J131" s="32"/>
      <c r="K131" s="32"/>
      <c r="L131" s="36"/>
      <c r="M131" s="223"/>
      <c r="N131" s="224"/>
      <c r="O131" s="82"/>
      <c r="P131" s="82"/>
      <c r="Q131" s="82"/>
      <c r="R131" s="82"/>
      <c r="S131" s="82"/>
      <c r="T131" s="83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T131" s="15" t="s">
        <v>175</v>
      </c>
      <c r="AU131" s="15" t="s">
        <v>85</v>
      </c>
    </row>
    <row r="132" s="13" customFormat="1">
      <c r="A132" s="13"/>
      <c r="B132" s="237"/>
      <c r="C132" s="238"/>
      <c r="D132" s="221" t="s">
        <v>177</v>
      </c>
      <c r="E132" s="239" t="s">
        <v>1</v>
      </c>
      <c r="F132" s="240" t="s">
        <v>623</v>
      </c>
      <c r="G132" s="238"/>
      <c r="H132" s="241">
        <v>0.59999999999999998</v>
      </c>
      <c r="I132" s="238"/>
      <c r="J132" s="238"/>
      <c r="K132" s="238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177</v>
      </c>
      <c r="AU132" s="246" t="s">
        <v>85</v>
      </c>
      <c r="AV132" s="13" t="s">
        <v>85</v>
      </c>
      <c r="AW132" s="13" t="s">
        <v>33</v>
      </c>
      <c r="AX132" s="13" t="s">
        <v>83</v>
      </c>
      <c r="AY132" s="246" t="s">
        <v>139</v>
      </c>
    </row>
    <row r="133" s="2" customFormat="1" ht="24" customHeight="1">
      <c r="A133" s="30"/>
      <c r="B133" s="31"/>
      <c r="C133" s="209" t="s">
        <v>85</v>
      </c>
      <c r="D133" s="209" t="s">
        <v>140</v>
      </c>
      <c r="E133" s="210" t="s">
        <v>180</v>
      </c>
      <c r="F133" s="211" t="s">
        <v>181</v>
      </c>
      <c r="G133" s="212" t="s">
        <v>170</v>
      </c>
      <c r="H133" s="213">
        <v>2.2000000000000002</v>
      </c>
      <c r="I133" s="214">
        <v>452</v>
      </c>
      <c r="J133" s="214">
        <f>ROUND(I133*H133,2)</f>
        <v>994.39999999999998</v>
      </c>
      <c r="K133" s="211" t="s">
        <v>171</v>
      </c>
      <c r="L133" s="36"/>
      <c r="M133" s="215" t="s">
        <v>1</v>
      </c>
      <c r="N133" s="216" t="s">
        <v>41</v>
      </c>
      <c r="O133" s="217">
        <v>0</v>
      </c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219" t="s">
        <v>138</v>
      </c>
      <c r="AT133" s="219" t="s">
        <v>140</v>
      </c>
      <c r="AU133" s="219" t="s">
        <v>85</v>
      </c>
      <c r="AY133" s="15" t="s">
        <v>139</v>
      </c>
      <c r="BE133" s="220">
        <f>IF(N133="základní",J133,0)</f>
        <v>994.39999999999998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5" t="s">
        <v>83</v>
      </c>
      <c r="BK133" s="220">
        <f>ROUND(I133*H133,2)</f>
        <v>994.39999999999998</v>
      </c>
      <c r="BL133" s="15" t="s">
        <v>138</v>
      </c>
      <c r="BM133" s="219" t="s">
        <v>624</v>
      </c>
    </row>
    <row r="134" s="2" customFormat="1">
      <c r="A134" s="30"/>
      <c r="B134" s="31"/>
      <c r="C134" s="32"/>
      <c r="D134" s="221" t="s">
        <v>146</v>
      </c>
      <c r="E134" s="32"/>
      <c r="F134" s="222" t="s">
        <v>181</v>
      </c>
      <c r="G134" s="32"/>
      <c r="H134" s="32"/>
      <c r="I134" s="32"/>
      <c r="J134" s="32"/>
      <c r="K134" s="32"/>
      <c r="L134" s="36"/>
      <c r="M134" s="223"/>
      <c r="N134" s="224"/>
      <c r="O134" s="82"/>
      <c r="P134" s="82"/>
      <c r="Q134" s="82"/>
      <c r="R134" s="82"/>
      <c r="S134" s="82"/>
      <c r="T134" s="83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5" t="s">
        <v>146</v>
      </c>
      <c r="AU134" s="15" t="s">
        <v>85</v>
      </c>
    </row>
    <row r="135" s="2" customFormat="1">
      <c r="A135" s="30"/>
      <c r="B135" s="31"/>
      <c r="C135" s="32"/>
      <c r="D135" s="221" t="s">
        <v>173</v>
      </c>
      <c r="E135" s="32"/>
      <c r="F135" s="236" t="s">
        <v>174</v>
      </c>
      <c r="G135" s="32"/>
      <c r="H135" s="32"/>
      <c r="I135" s="32"/>
      <c r="J135" s="32"/>
      <c r="K135" s="32"/>
      <c r="L135" s="36"/>
      <c r="M135" s="223"/>
      <c r="N135" s="224"/>
      <c r="O135" s="82"/>
      <c r="P135" s="82"/>
      <c r="Q135" s="82"/>
      <c r="R135" s="82"/>
      <c r="S135" s="82"/>
      <c r="T135" s="83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T135" s="15" t="s">
        <v>173</v>
      </c>
      <c r="AU135" s="15" t="s">
        <v>85</v>
      </c>
    </row>
    <row r="136" s="2" customFormat="1">
      <c r="A136" s="30"/>
      <c r="B136" s="31"/>
      <c r="C136" s="32"/>
      <c r="D136" s="221" t="s">
        <v>175</v>
      </c>
      <c r="E136" s="32"/>
      <c r="F136" s="236" t="s">
        <v>183</v>
      </c>
      <c r="G136" s="32"/>
      <c r="H136" s="32"/>
      <c r="I136" s="32"/>
      <c r="J136" s="32"/>
      <c r="K136" s="32"/>
      <c r="L136" s="36"/>
      <c r="M136" s="223"/>
      <c r="N136" s="224"/>
      <c r="O136" s="82"/>
      <c r="P136" s="82"/>
      <c r="Q136" s="82"/>
      <c r="R136" s="82"/>
      <c r="S136" s="82"/>
      <c r="T136" s="83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T136" s="15" t="s">
        <v>175</v>
      </c>
      <c r="AU136" s="15" t="s">
        <v>85</v>
      </c>
    </row>
    <row r="137" s="13" customFormat="1">
      <c r="A137" s="13"/>
      <c r="B137" s="237"/>
      <c r="C137" s="238"/>
      <c r="D137" s="221" t="s">
        <v>177</v>
      </c>
      <c r="E137" s="239" t="s">
        <v>1</v>
      </c>
      <c r="F137" s="240" t="s">
        <v>625</v>
      </c>
      <c r="G137" s="238"/>
      <c r="H137" s="241">
        <v>2.2000000000000002</v>
      </c>
      <c r="I137" s="238"/>
      <c r="J137" s="238"/>
      <c r="K137" s="238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177</v>
      </c>
      <c r="AU137" s="246" t="s">
        <v>85</v>
      </c>
      <c r="AV137" s="13" t="s">
        <v>85</v>
      </c>
      <c r="AW137" s="13" t="s">
        <v>33</v>
      </c>
      <c r="AX137" s="13" t="s">
        <v>76</v>
      </c>
      <c r="AY137" s="246" t="s">
        <v>139</v>
      </c>
    </row>
    <row r="138" s="2" customFormat="1" ht="24" customHeight="1">
      <c r="A138" s="30"/>
      <c r="B138" s="31"/>
      <c r="C138" s="209" t="s">
        <v>153</v>
      </c>
      <c r="D138" s="209" t="s">
        <v>140</v>
      </c>
      <c r="E138" s="210" t="s">
        <v>186</v>
      </c>
      <c r="F138" s="211" t="s">
        <v>187</v>
      </c>
      <c r="G138" s="212" t="s">
        <v>188</v>
      </c>
      <c r="H138" s="213">
        <v>5.5</v>
      </c>
      <c r="I138" s="214">
        <v>89</v>
      </c>
      <c r="J138" s="214">
        <f>ROUND(I138*H138,2)</f>
        <v>489.5</v>
      </c>
      <c r="K138" s="211" t="s">
        <v>171</v>
      </c>
      <c r="L138" s="36"/>
      <c r="M138" s="215" t="s">
        <v>1</v>
      </c>
      <c r="N138" s="216" t="s">
        <v>41</v>
      </c>
      <c r="O138" s="217">
        <v>0</v>
      </c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219" t="s">
        <v>138</v>
      </c>
      <c r="AT138" s="219" t="s">
        <v>140</v>
      </c>
      <c r="AU138" s="219" t="s">
        <v>85</v>
      </c>
      <c r="AY138" s="15" t="s">
        <v>139</v>
      </c>
      <c r="BE138" s="220">
        <f>IF(N138="základní",J138,0)</f>
        <v>489.5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15" t="s">
        <v>83</v>
      </c>
      <c r="BK138" s="220">
        <f>ROUND(I138*H138,2)</f>
        <v>489.5</v>
      </c>
      <c r="BL138" s="15" t="s">
        <v>138</v>
      </c>
      <c r="BM138" s="219" t="s">
        <v>626</v>
      </c>
    </row>
    <row r="139" s="2" customFormat="1">
      <c r="A139" s="30"/>
      <c r="B139" s="31"/>
      <c r="C139" s="32"/>
      <c r="D139" s="221" t="s">
        <v>146</v>
      </c>
      <c r="E139" s="32"/>
      <c r="F139" s="222" t="s">
        <v>190</v>
      </c>
      <c r="G139" s="32"/>
      <c r="H139" s="32"/>
      <c r="I139" s="32"/>
      <c r="J139" s="32"/>
      <c r="K139" s="32"/>
      <c r="L139" s="36"/>
      <c r="M139" s="223"/>
      <c r="N139" s="224"/>
      <c r="O139" s="82"/>
      <c r="P139" s="82"/>
      <c r="Q139" s="82"/>
      <c r="R139" s="82"/>
      <c r="S139" s="82"/>
      <c r="T139" s="83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T139" s="15" t="s">
        <v>146</v>
      </c>
      <c r="AU139" s="15" t="s">
        <v>85</v>
      </c>
    </row>
    <row r="140" s="2" customFormat="1">
      <c r="A140" s="30"/>
      <c r="B140" s="31"/>
      <c r="C140" s="32"/>
      <c r="D140" s="221" t="s">
        <v>173</v>
      </c>
      <c r="E140" s="32"/>
      <c r="F140" s="236" t="s">
        <v>174</v>
      </c>
      <c r="G140" s="32"/>
      <c r="H140" s="32"/>
      <c r="I140" s="32"/>
      <c r="J140" s="32"/>
      <c r="K140" s="32"/>
      <c r="L140" s="36"/>
      <c r="M140" s="223"/>
      <c r="N140" s="224"/>
      <c r="O140" s="82"/>
      <c r="P140" s="82"/>
      <c r="Q140" s="82"/>
      <c r="R140" s="82"/>
      <c r="S140" s="82"/>
      <c r="T140" s="83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T140" s="15" t="s">
        <v>173</v>
      </c>
      <c r="AU140" s="15" t="s">
        <v>85</v>
      </c>
    </row>
    <row r="141" s="2" customFormat="1">
      <c r="A141" s="30"/>
      <c r="B141" s="31"/>
      <c r="C141" s="32"/>
      <c r="D141" s="221" t="s">
        <v>175</v>
      </c>
      <c r="E141" s="32"/>
      <c r="F141" s="236" t="s">
        <v>191</v>
      </c>
      <c r="G141" s="32"/>
      <c r="H141" s="32"/>
      <c r="I141" s="32"/>
      <c r="J141" s="32"/>
      <c r="K141" s="32"/>
      <c r="L141" s="36"/>
      <c r="M141" s="223"/>
      <c r="N141" s="224"/>
      <c r="O141" s="82"/>
      <c r="P141" s="82"/>
      <c r="Q141" s="82"/>
      <c r="R141" s="82"/>
      <c r="S141" s="82"/>
      <c r="T141" s="83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T141" s="15" t="s">
        <v>175</v>
      </c>
      <c r="AU141" s="15" t="s">
        <v>85</v>
      </c>
    </row>
    <row r="142" s="13" customFormat="1">
      <c r="A142" s="13"/>
      <c r="B142" s="237"/>
      <c r="C142" s="238"/>
      <c r="D142" s="221" t="s">
        <v>177</v>
      </c>
      <c r="E142" s="239" t="s">
        <v>1</v>
      </c>
      <c r="F142" s="240" t="s">
        <v>627</v>
      </c>
      <c r="G142" s="238"/>
      <c r="H142" s="241">
        <v>5.5</v>
      </c>
      <c r="I142" s="238"/>
      <c r="J142" s="238"/>
      <c r="K142" s="238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177</v>
      </c>
      <c r="AU142" s="246" t="s">
        <v>85</v>
      </c>
      <c r="AV142" s="13" t="s">
        <v>85</v>
      </c>
      <c r="AW142" s="13" t="s">
        <v>33</v>
      </c>
      <c r="AX142" s="13" t="s">
        <v>83</v>
      </c>
      <c r="AY142" s="246" t="s">
        <v>139</v>
      </c>
    </row>
    <row r="143" s="2" customFormat="1" ht="24" customHeight="1">
      <c r="A143" s="30"/>
      <c r="B143" s="31"/>
      <c r="C143" s="209" t="s">
        <v>138</v>
      </c>
      <c r="D143" s="209" t="s">
        <v>140</v>
      </c>
      <c r="E143" s="210" t="s">
        <v>193</v>
      </c>
      <c r="F143" s="211" t="s">
        <v>194</v>
      </c>
      <c r="G143" s="212" t="s">
        <v>188</v>
      </c>
      <c r="H143" s="213">
        <v>5.5</v>
      </c>
      <c r="I143" s="214">
        <v>144</v>
      </c>
      <c r="J143" s="214">
        <f>ROUND(I143*H143,2)</f>
        <v>792</v>
      </c>
      <c r="K143" s="211" t="s">
        <v>171</v>
      </c>
      <c r="L143" s="36"/>
      <c r="M143" s="215" t="s">
        <v>1</v>
      </c>
      <c r="N143" s="216" t="s">
        <v>41</v>
      </c>
      <c r="O143" s="217">
        <v>0</v>
      </c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219" t="s">
        <v>138</v>
      </c>
      <c r="AT143" s="219" t="s">
        <v>140</v>
      </c>
      <c r="AU143" s="219" t="s">
        <v>85</v>
      </c>
      <c r="AY143" s="15" t="s">
        <v>139</v>
      </c>
      <c r="BE143" s="220">
        <f>IF(N143="základní",J143,0)</f>
        <v>792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5" t="s">
        <v>83</v>
      </c>
      <c r="BK143" s="220">
        <f>ROUND(I143*H143,2)</f>
        <v>792</v>
      </c>
      <c r="BL143" s="15" t="s">
        <v>138</v>
      </c>
      <c r="BM143" s="219" t="s">
        <v>628</v>
      </c>
    </row>
    <row r="144" s="2" customFormat="1">
      <c r="A144" s="30"/>
      <c r="B144" s="31"/>
      <c r="C144" s="32"/>
      <c r="D144" s="221" t="s">
        <v>146</v>
      </c>
      <c r="E144" s="32"/>
      <c r="F144" s="222" t="s">
        <v>194</v>
      </c>
      <c r="G144" s="32"/>
      <c r="H144" s="32"/>
      <c r="I144" s="32"/>
      <c r="J144" s="32"/>
      <c r="K144" s="32"/>
      <c r="L144" s="36"/>
      <c r="M144" s="223"/>
      <c r="N144" s="224"/>
      <c r="O144" s="82"/>
      <c r="P144" s="82"/>
      <c r="Q144" s="82"/>
      <c r="R144" s="82"/>
      <c r="S144" s="82"/>
      <c r="T144" s="83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T144" s="15" t="s">
        <v>146</v>
      </c>
      <c r="AU144" s="15" t="s">
        <v>85</v>
      </c>
    </row>
    <row r="145" s="2" customFormat="1">
      <c r="A145" s="30"/>
      <c r="B145" s="31"/>
      <c r="C145" s="32"/>
      <c r="D145" s="221" t="s">
        <v>173</v>
      </c>
      <c r="E145" s="32"/>
      <c r="F145" s="236" t="s">
        <v>196</v>
      </c>
      <c r="G145" s="32"/>
      <c r="H145" s="32"/>
      <c r="I145" s="32"/>
      <c r="J145" s="32"/>
      <c r="K145" s="32"/>
      <c r="L145" s="36"/>
      <c r="M145" s="223"/>
      <c r="N145" s="224"/>
      <c r="O145" s="82"/>
      <c r="P145" s="82"/>
      <c r="Q145" s="82"/>
      <c r="R145" s="82"/>
      <c r="S145" s="82"/>
      <c r="T145" s="83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T145" s="15" t="s">
        <v>173</v>
      </c>
      <c r="AU145" s="15" t="s">
        <v>85</v>
      </c>
    </row>
    <row r="146" s="13" customFormat="1">
      <c r="A146" s="13"/>
      <c r="B146" s="237"/>
      <c r="C146" s="238"/>
      <c r="D146" s="221" t="s">
        <v>177</v>
      </c>
      <c r="E146" s="239" t="s">
        <v>1</v>
      </c>
      <c r="F146" s="240" t="s">
        <v>629</v>
      </c>
      <c r="G146" s="238"/>
      <c r="H146" s="241">
        <v>5.5</v>
      </c>
      <c r="I146" s="238"/>
      <c r="J146" s="238"/>
      <c r="K146" s="238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177</v>
      </c>
      <c r="AU146" s="246" t="s">
        <v>85</v>
      </c>
      <c r="AV146" s="13" t="s">
        <v>85</v>
      </c>
      <c r="AW146" s="13" t="s">
        <v>33</v>
      </c>
      <c r="AX146" s="13" t="s">
        <v>83</v>
      </c>
      <c r="AY146" s="246" t="s">
        <v>139</v>
      </c>
    </row>
    <row r="147" s="11" customFormat="1" ht="22.8" customHeight="1">
      <c r="A147" s="11"/>
      <c r="B147" s="196"/>
      <c r="C147" s="197"/>
      <c r="D147" s="198" t="s">
        <v>75</v>
      </c>
      <c r="E147" s="234" t="s">
        <v>198</v>
      </c>
      <c r="F147" s="234" t="s">
        <v>231</v>
      </c>
      <c r="G147" s="197"/>
      <c r="H147" s="197"/>
      <c r="I147" s="197"/>
      <c r="J147" s="235">
        <f>BK147</f>
        <v>11270</v>
      </c>
      <c r="K147" s="197"/>
      <c r="L147" s="201"/>
      <c r="M147" s="202"/>
      <c r="N147" s="203"/>
      <c r="O147" s="203"/>
      <c r="P147" s="204">
        <f>SUM(P148:P159)</f>
        <v>0</v>
      </c>
      <c r="Q147" s="203"/>
      <c r="R147" s="204">
        <f>SUM(R148:R159)</f>
        <v>0</v>
      </c>
      <c r="S147" s="203"/>
      <c r="T147" s="205">
        <f>SUM(T148:T159)</f>
        <v>0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R147" s="206" t="s">
        <v>83</v>
      </c>
      <c r="AT147" s="207" t="s">
        <v>75</v>
      </c>
      <c r="AU147" s="207" t="s">
        <v>83</v>
      </c>
      <c r="AY147" s="206" t="s">
        <v>139</v>
      </c>
      <c r="BK147" s="208">
        <f>SUM(BK148:BK159)</f>
        <v>11270</v>
      </c>
    </row>
    <row r="148" s="2" customFormat="1" ht="24" customHeight="1">
      <c r="A148" s="30"/>
      <c r="B148" s="31"/>
      <c r="C148" s="209" t="s">
        <v>198</v>
      </c>
      <c r="D148" s="209" t="s">
        <v>140</v>
      </c>
      <c r="E148" s="210" t="s">
        <v>233</v>
      </c>
      <c r="F148" s="211" t="s">
        <v>234</v>
      </c>
      <c r="G148" s="212" t="s">
        <v>221</v>
      </c>
      <c r="H148" s="213">
        <v>10</v>
      </c>
      <c r="I148" s="214">
        <v>370</v>
      </c>
      <c r="J148" s="214">
        <f>ROUND(I148*H148,2)</f>
        <v>3700</v>
      </c>
      <c r="K148" s="211" t="s">
        <v>171</v>
      </c>
      <c r="L148" s="36"/>
      <c r="M148" s="215" t="s">
        <v>1</v>
      </c>
      <c r="N148" s="216" t="s">
        <v>41</v>
      </c>
      <c r="O148" s="217">
        <v>0</v>
      </c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219" t="s">
        <v>138</v>
      </c>
      <c r="AT148" s="219" t="s">
        <v>140</v>
      </c>
      <c r="AU148" s="219" t="s">
        <v>85</v>
      </c>
      <c r="AY148" s="15" t="s">
        <v>139</v>
      </c>
      <c r="BE148" s="220">
        <f>IF(N148="základní",J148,0)</f>
        <v>3700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5" t="s">
        <v>83</v>
      </c>
      <c r="BK148" s="220">
        <f>ROUND(I148*H148,2)</f>
        <v>3700</v>
      </c>
      <c r="BL148" s="15" t="s">
        <v>138</v>
      </c>
      <c r="BM148" s="219" t="s">
        <v>630</v>
      </c>
    </row>
    <row r="149" s="2" customFormat="1">
      <c r="A149" s="30"/>
      <c r="B149" s="31"/>
      <c r="C149" s="32"/>
      <c r="D149" s="221" t="s">
        <v>146</v>
      </c>
      <c r="E149" s="32"/>
      <c r="F149" s="222" t="s">
        <v>234</v>
      </c>
      <c r="G149" s="32"/>
      <c r="H149" s="32"/>
      <c r="I149" s="32"/>
      <c r="J149" s="32"/>
      <c r="K149" s="32"/>
      <c r="L149" s="36"/>
      <c r="M149" s="223"/>
      <c r="N149" s="224"/>
      <c r="O149" s="82"/>
      <c r="P149" s="82"/>
      <c r="Q149" s="82"/>
      <c r="R149" s="82"/>
      <c r="S149" s="82"/>
      <c r="T149" s="83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5" t="s">
        <v>146</v>
      </c>
      <c r="AU149" s="15" t="s">
        <v>85</v>
      </c>
    </row>
    <row r="150" s="2" customFormat="1">
      <c r="A150" s="30"/>
      <c r="B150" s="31"/>
      <c r="C150" s="32"/>
      <c r="D150" s="221" t="s">
        <v>173</v>
      </c>
      <c r="E150" s="32"/>
      <c r="F150" s="236" t="s">
        <v>236</v>
      </c>
      <c r="G150" s="32"/>
      <c r="H150" s="32"/>
      <c r="I150" s="32"/>
      <c r="J150" s="32"/>
      <c r="K150" s="32"/>
      <c r="L150" s="36"/>
      <c r="M150" s="223"/>
      <c r="N150" s="224"/>
      <c r="O150" s="82"/>
      <c r="P150" s="82"/>
      <c r="Q150" s="82"/>
      <c r="R150" s="82"/>
      <c r="S150" s="82"/>
      <c r="T150" s="83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T150" s="15" t="s">
        <v>173</v>
      </c>
      <c r="AU150" s="15" t="s">
        <v>85</v>
      </c>
    </row>
    <row r="151" s="13" customFormat="1">
      <c r="A151" s="13"/>
      <c r="B151" s="237"/>
      <c r="C151" s="238"/>
      <c r="D151" s="221" t="s">
        <v>177</v>
      </c>
      <c r="E151" s="239" t="s">
        <v>1</v>
      </c>
      <c r="F151" s="240" t="s">
        <v>631</v>
      </c>
      <c r="G151" s="238"/>
      <c r="H151" s="241">
        <v>10</v>
      </c>
      <c r="I151" s="238"/>
      <c r="J151" s="238"/>
      <c r="K151" s="238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177</v>
      </c>
      <c r="AU151" s="246" t="s">
        <v>85</v>
      </c>
      <c r="AV151" s="13" t="s">
        <v>85</v>
      </c>
      <c r="AW151" s="13" t="s">
        <v>33</v>
      </c>
      <c r="AX151" s="13" t="s">
        <v>83</v>
      </c>
      <c r="AY151" s="246" t="s">
        <v>139</v>
      </c>
    </row>
    <row r="152" s="2" customFormat="1" ht="24" customHeight="1">
      <c r="A152" s="30"/>
      <c r="B152" s="31"/>
      <c r="C152" s="209" t="s">
        <v>205</v>
      </c>
      <c r="D152" s="209" t="s">
        <v>140</v>
      </c>
      <c r="E152" s="210" t="s">
        <v>239</v>
      </c>
      <c r="F152" s="211" t="s">
        <v>240</v>
      </c>
      <c r="G152" s="212" t="s">
        <v>221</v>
      </c>
      <c r="H152" s="213">
        <v>10</v>
      </c>
      <c r="I152" s="214">
        <v>142</v>
      </c>
      <c r="J152" s="214">
        <f>ROUND(I152*H152,2)</f>
        <v>1420</v>
      </c>
      <c r="K152" s="211" t="s">
        <v>171</v>
      </c>
      <c r="L152" s="36"/>
      <c r="M152" s="215" t="s">
        <v>1</v>
      </c>
      <c r="N152" s="216" t="s">
        <v>41</v>
      </c>
      <c r="O152" s="217">
        <v>0</v>
      </c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219" t="s">
        <v>138</v>
      </c>
      <c r="AT152" s="219" t="s">
        <v>140</v>
      </c>
      <c r="AU152" s="219" t="s">
        <v>85</v>
      </c>
      <c r="AY152" s="15" t="s">
        <v>139</v>
      </c>
      <c r="BE152" s="220">
        <f>IF(N152="základní",J152,0)</f>
        <v>1420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5" t="s">
        <v>83</v>
      </c>
      <c r="BK152" s="220">
        <f>ROUND(I152*H152,2)</f>
        <v>1420</v>
      </c>
      <c r="BL152" s="15" t="s">
        <v>138</v>
      </c>
      <c r="BM152" s="219" t="s">
        <v>632</v>
      </c>
    </row>
    <row r="153" s="2" customFormat="1">
      <c r="A153" s="30"/>
      <c r="B153" s="31"/>
      <c r="C153" s="32"/>
      <c r="D153" s="221" t="s">
        <v>146</v>
      </c>
      <c r="E153" s="32"/>
      <c r="F153" s="222" t="s">
        <v>240</v>
      </c>
      <c r="G153" s="32"/>
      <c r="H153" s="32"/>
      <c r="I153" s="32"/>
      <c r="J153" s="32"/>
      <c r="K153" s="32"/>
      <c r="L153" s="36"/>
      <c r="M153" s="223"/>
      <c r="N153" s="224"/>
      <c r="O153" s="82"/>
      <c r="P153" s="82"/>
      <c r="Q153" s="82"/>
      <c r="R153" s="82"/>
      <c r="S153" s="82"/>
      <c r="T153" s="83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T153" s="15" t="s">
        <v>146</v>
      </c>
      <c r="AU153" s="15" t="s">
        <v>85</v>
      </c>
    </row>
    <row r="154" s="2" customFormat="1">
      <c r="A154" s="30"/>
      <c r="B154" s="31"/>
      <c r="C154" s="32"/>
      <c r="D154" s="221" t="s">
        <v>173</v>
      </c>
      <c r="E154" s="32"/>
      <c r="F154" s="236" t="s">
        <v>242</v>
      </c>
      <c r="G154" s="32"/>
      <c r="H154" s="32"/>
      <c r="I154" s="32"/>
      <c r="J154" s="32"/>
      <c r="K154" s="32"/>
      <c r="L154" s="36"/>
      <c r="M154" s="223"/>
      <c r="N154" s="224"/>
      <c r="O154" s="82"/>
      <c r="P154" s="82"/>
      <c r="Q154" s="82"/>
      <c r="R154" s="82"/>
      <c r="S154" s="82"/>
      <c r="T154" s="83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T154" s="15" t="s">
        <v>173</v>
      </c>
      <c r="AU154" s="15" t="s">
        <v>85</v>
      </c>
    </row>
    <row r="155" s="13" customFormat="1">
      <c r="A155" s="13"/>
      <c r="B155" s="237"/>
      <c r="C155" s="238"/>
      <c r="D155" s="221" t="s">
        <v>177</v>
      </c>
      <c r="E155" s="239" t="s">
        <v>1</v>
      </c>
      <c r="F155" s="240" t="s">
        <v>633</v>
      </c>
      <c r="G155" s="238"/>
      <c r="H155" s="241">
        <v>10</v>
      </c>
      <c r="I155" s="238"/>
      <c r="J155" s="238"/>
      <c r="K155" s="238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177</v>
      </c>
      <c r="AU155" s="246" t="s">
        <v>85</v>
      </c>
      <c r="AV155" s="13" t="s">
        <v>85</v>
      </c>
      <c r="AW155" s="13" t="s">
        <v>33</v>
      </c>
      <c r="AX155" s="13" t="s">
        <v>83</v>
      </c>
      <c r="AY155" s="246" t="s">
        <v>139</v>
      </c>
    </row>
    <row r="156" s="2" customFormat="1" ht="24" customHeight="1">
      <c r="A156" s="30"/>
      <c r="B156" s="31"/>
      <c r="C156" s="209" t="s">
        <v>211</v>
      </c>
      <c r="D156" s="209" t="s">
        <v>140</v>
      </c>
      <c r="E156" s="210" t="s">
        <v>261</v>
      </c>
      <c r="F156" s="211" t="s">
        <v>262</v>
      </c>
      <c r="G156" s="212" t="s">
        <v>221</v>
      </c>
      <c r="H156" s="213">
        <v>10</v>
      </c>
      <c r="I156" s="214">
        <v>615</v>
      </c>
      <c r="J156" s="214">
        <f>ROUND(I156*H156,2)</f>
        <v>6150</v>
      </c>
      <c r="K156" s="211" t="s">
        <v>171</v>
      </c>
      <c r="L156" s="36"/>
      <c r="M156" s="215" t="s">
        <v>1</v>
      </c>
      <c r="N156" s="216" t="s">
        <v>41</v>
      </c>
      <c r="O156" s="217">
        <v>0</v>
      </c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219" t="s">
        <v>138</v>
      </c>
      <c r="AT156" s="219" t="s">
        <v>140</v>
      </c>
      <c r="AU156" s="219" t="s">
        <v>85</v>
      </c>
      <c r="AY156" s="15" t="s">
        <v>139</v>
      </c>
      <c r="BE156" s="220">
        <f>IF(N156="základní",J156,0)</f>
        <v>6150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5" t="s">
        <v>83</v>
      </c>
      <c r="BK156" s="220">
        <f>ROUND(I156*H156,2)</f>
        <v>6150</v>
      </c>
      <c r="BL156" s="15" t="s">
        <v>138</v>
      </c>
      <c r="BM156" s="219" t="s">
        <v>634</v>
      </c>
    </row>
    <row r="157" s="2" customFormat="1">
      <c r="A157" s="30"/>
      <c r="B157" s="31"/>
      <c r="C157" s="32"/>
      <c r="D157" s="221" t="s">
        <v>146</v>
      </c>
      <c r="E157" s="32"/>
      <c r="F157" s="222" t="s">
        <v>262</v>
      </c>
      <c r="G157" s="32"/>
      <c r="H157" s="32"/>
      <c r="I157" s="32"/>
      <c r="J157" s="32"/>
      <c r="K157" s="32"/>
      <c r="L157" s="36"/>
      <c r="M157" s="223"/>
      <c r="N157" s="224"/>
      <c r="O157" s="82"/>
      <c r="P157" s="82"/>
      <c r="Q157" s="82"/>
      <c r="R157" s="82"/>
      <c r="S157" s="82"/>
      <c r="T157" s="83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T157" s="15" t="s">
        <v>146</v>
      </c>
      <c r="AU157" s="15" t="s">
        <v>85</v>
      </c>
    </row>
    <row r="158" s="2" customFormat="1">
      <c r="A158" s="30"/>
      <c r="B158" s="31"/>
      <c r="C158" s="32"/>
      <c r="D158" s="221" t="s">
        <v>173</v>
      </c>
      <c r="E158" s="32"/>
      <c r="F158" s="236" t="s">
        <v>258</v>
      </c>
      <c r="G158" s="32"/>
      <c r="H158" s="32"/>
      <c r="I158" s="32"/>
      <c r="J158" s="32"/>
      <c r="K158" s="32"/>
      <c r="L158" s="36"/>
      <c r="M158" s="223"/>
      <c r="N158" s="224"/>
      <c r="O158" s="82"/>
      <c r="P158" s="82"/>
      <c r="Q158" s="82"/>
      <c r="R158" s="82"/>
      <c r="S158" s="82"/>
      <c r="T158" s="83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T158" s="15" t="s">
        <v>173</v>
      </c>
      <c r="AU158" s="15" t="s">
        <v>85</v>
      </c>
    </row>
    <row r="159" s="13" customFormat="1">
      <c r="A159" s="13"/>
      <c r="B159" s="237"/>
      <c r="C159" s="238"/>
      <c r="D159" s="221" t="s">
        <v>177</v>
      </c>
      <c r="E159" s="239" t="s">
        <v>1</v>
      </c>
      <c r="F159" s="240" t="s">
        <v>635</v>
      </c>
      <c r="G159" s="238"/>
      <c r="H159" s="241">
        <v>10</v>
      </c>
      <c r="I159" s="238"/>
      <c r="J159" s="238"/>
      <c r="K159" s="238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177</v>
      </c>
      <c r="AU159" s="246" t="s">
        <v>85</v>
      </c>
      <c r="AV159" s="13" t="s">
        <v>85</v>
      </c>
      <c r="AW159" s="13" t="s">
        <v>33</v>
      </c>
      <c r="AX159" s="13" t="s">
        <v>83</v>
      </c>
      <c r="AY159" s="246" t="s">
        <v>139</v>
      </c>
    </row>
    <row r="160" s="11" customFormat="1" ht="22.8" customHeight="1">
      <c r="A160" s="11"/>
      <c r="B160" s="196"/>
      <c r="C160" s="197"/>
      <c r="D160" s="198" t="s">
        <v>75</v>
      </c>
      <c r="E160" s="234" t="s">
        <v>225</v>
      </c>
      <c r="F160" s="234" t="s">
        <v>286</v>
      </c>
      <c r="G160" s="197"/>
      <c r="H160" s="197"/>
      <c r="I160" s="197"/>
      <c r="J160" s="235">
        <f>BK160</f>
        <v>4900.1000000000004</v>
      </c>
      <c r="K160" s="197"/>
      <c r="L160" s="201"/>
      <c r="M160" s="202"/>
      <c r="N160" s="203"/>
      <c r="O160" s="203"/>
      <c r="P160" s="204">
        <f>SUM(P161:P176)</f>
        <v>0</v>
      </c>
      <c r="Q160" s="203"/>
      <c r="R160" s="204">
        <f>SUM(R161:R176)</f>
        <v>0</v>
      </c>
      <c r="S160" s="203"/>
      <c r="T160" s="205">
        <f>SUM(T161:T176)</f>
        <v>0</v>
      </c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R160" s="206" t="s">
        <v>83</v>
      </c>
      <c r="AT160" s="207" t="s">
        <v>75</v>
      </c>
      <c r="AU160" s="207" t="s">
        <v>83</v>
      </c>
      <c r="AY160" s="206" t="s">
        <v>139</v>
      </c>
      <c r="BK160" s="208">
        <f>SUM(BK161:BK176)</f>
        <v>4900.1000000000004</v>
      </c>
    </row>
    <row r="161" s="2" customFormat="1" ht="24" customHeight="1">
      <c r="A161" s="30"/>
      <c r="B161" s="31"/>
      <c r="C161" s="209" t="s">
        <v>218</v>
      </c>
      <c r="D161" s="209" t="s">
        <v>140</v>
      </c>
      <c r="E161" s="210" t="s">
        <v>298</v>
      </c>
      <c r="F161" s="211" t="s">
        <v>299</v>
      </c>
      <c r="G161" s="212" t="s">
        <v>188</v>
      </c>
      <c r="H161" s="213">
        <v>6</v>
      </c>
      <c r="I161" s="214">
        <v>246</v>
      </c>
      <c r="J161" s="214">
        <f>ROUND(I161*H161,2)</f>
        <v>1476</v>
      </c>
      <c r="K161" s="211" t="s">
        <v>171</v>
      </c>
      <c r="L161" s="36"/>
      <c r="M161" s="215" t="s">
        <v>1</v>
      </c>
      <c r="N161" s="216" t="s">
        <v>41</v>
      </c>
      <c r="O161" s="217">
        <v>0</v>
      </c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219" t="s">
        <v>138</v>
      </c>
      <c r="AT161" s="219" t="s">
        <v>140</v>
      </c>
      <c r="AU161" s="219" t="s">
        <v>85</v>
      </c>
      <c r="AY161" s="15" t="s">
        <v>139</v>
      </c>
      <c r="BE161" s="220">
        <f>IF(N161="základní",J161,0)</f>
        <v>1476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15" t="s">
        <v>83</v>
      </c>
      <c r="BK161" s="220">
        <f>ROUND(I161*H161,2)</f>
        <v>1476</v>
      </c>
      <c r="BL161" s="15" t="s">
        <v>138</v>
      </c>
      <c r="BM161" s="219" t="s">
        <v>636</v>
      </c>
    </row>
    <row r="162" s="2" customFormat="1">
      <c r="A162" s="30"/>
      <c r="B162" s="31"/>
      <c r="C162" s="32"/>
      <c r="D162" s="221" t="s">
        <v>146</v>
      </c>
      <c r="E162" s="32"/>
      <c r="F162" s="222" t="s">
        <v>299</v>
      </c>
      <c r="G162" s="32"/>
      <c r="H162" s="32"/>
      <c r="I162" s="32"/>
      <c r="J162" s="32"/>
      <c r="K162" s="32"/>
      <c r="L162" s="36"/>
      <c r="M162" s="223"/>
      <c r="N162" s="224"/>
      <c r="O162" s="82"/>
      <c r="P162" s="82"/>
      <c r="Q162" s="82"/>
      <c r="R162" s="82"/>
      <c r="S162" s="82"/>
      <c r="T162" s="83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T162" s="15" t="s">
        <v>146</v>
      </c>
      <c r="AU162" s="15" t="s">
        <v>85</v>
      </c>
    </row>
    <row r="163" s="2" customFormat="1">
      <c r="A163" s="30"/>
      <c r="B163" s="31"/>
      <c r="C163" s="32"/>
      <c r="D163" s="221" t="s">
        <v>173</v>
      </c>
      <c r="E163" s="32"/>
      <c r="F163" s="236" t="s">
        <v>301</v>
      </c>
      <c r="G163" s="32"/>
      <c r="H163" s="32"/>
      <c r="I163" s="32"/>
      <c r="J163" s="32"/>
      <c r="K163" s="32"/>
      <c r="L163" s="36"/>
      <c r="M163" s="223"/>
      <c r="N163" s="224"/>
      <c r="O163" s="82"/>
      <c r="P163" s="82"/>
      <c r="Q163" s="82"/>
      <c r="R163" s="82"/>
      <c r="S163" s="82"/>
      <c r="T163" s="83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T163" s="15" t="s">
        <v>173</v>
      </c>
      <c r="AU163" s="15" t="s">
        <v>85</v>
      </c>
    </row>
    <row r="164" s="13" customFormat="1">
      <c r="A164" s="13"/>
      <c r="B164" s="237"/>
      <c r="C164" s="238"/>
      <c r="D164" s="221" t="s">
        <v>177</v>
      </c>
      <c r="E164" s="239" t="s">
        <v>1</v>
      </c>
      <c r="F164" s="240" t="s">
        <v>637</v>
      </c>
      <c r="G164" s="238"/>
      <c r="H164" s="241">
        <v>6</v>
      </c>
      <c r="I164" s="238"/>
      <c r="J164" s="238"/>
      <c r="K164" s="238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177</v>
      </c>
      <c r="AU164" s="246" t="s">
        <v>85</v>
      </c>
      <c r="AV164" s="13" t="s">
        <v>85</v>
      </c>
      <c r="AW164" s="13" t="s">
        <v>33</v>
      </c>
      <c r="AX164" s="13" t="s">
        <v>83</v>
      </c>
      <c r="AY164" s="246" t="s">
        <v>139</v>
      </c>
    </row>
    <row r="165" s="2" customFormat="1" ht="24" customHeight="1">
      <c r="A165" s="30"/>
      <c r="B165" s="31"/>
      <c r="C165" s="209" t="s">
        <v>225</v>
      </c>
      <c r="D165" s="209" t="s">
        <v>140</v>
      </c>
      <c r="E165" s="210" t="s">
        <v>303</v>
      </c>
      <c r="F165" s="211" t="s">
        <v>304</v>
      </c>
      <c r="G165" s="212" t="s">
        <v>188</v>
      </c>
      <c r="H165" s="213">
        <v>5.5</v>
      </c>
      <c r="I165" s="214">
        <v>342</v>
      </c>
      <c r="J165" s="214">
        <f>ROUND(I165*H165,2)</f>
        <v>1881</v>
      </c>
      <c r="K165" s="211" t="s">
        <v>171</v>
      </c>
      <c r="L165" s="36"/>
      <c r="M165" s="215" t="s">
        <v>1</v>
      </c>
      <c r="N165" s="216" t="s">
        <v>41</v>
      </c>
      <c r="O165" s="217">
        <v>0</v>
      </c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219" t="s">
        <v>138</v>
      </c>
      <c r="AT165" s="219" t="s">
        <v>140</v>
      </c>
      <c r="AU165" s="219" t="s">
        <v>85</v>
      </c>
      <c r="AY165" s="15" t="s">
        <v>139</v>
      </c>
      <c r="BE165" s="220">
        <f>IF(N165="základní",J165,0)</f>
        <v>1881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15" t="s">
        <v>83</v>
      </c>
      <c r="BK165" s="220">
        <f>ROUND(I165*H165,2)</f>
        <v>1881</v>
      </c>
      <c r="BL165" s="15" t="s">
        <v>138</v>
      </c>
      <c r="BM165" s="219" t="s">
        <v>638</v>
      </c>
    </row>
    <row r="166" s="2" customFormat="1">
      <c r="A166" s="30"/>
      <c r="B166" s="31"/>
      <c r="C166" s="32"/>
      <c r="D166" s="221" t="s">
        <v>146</v>
      </c>
      <c r="E166" s="32"/>
      <c r="F166" s="222" t="s">
        <v>304</v>
      </c>
      <c r="G166" s="32"/>
      <c r="H166" s="32"/>
      <c r="I166" s="32"/>
      <c r="J166" s="32"/>
      <c r="K166" s="32"/>
      <c r="L166" s="36"/>
      <c r="M166" s="223"/>
      <c r="N166" s="224"/>
      <c r="O166" s="82"/>
      <c r="P166" s="82"/>
      <c r="Q166" s="82"/>
      <c r="R166" s="82"/>
      <c r="S166" s="82"/>
      <c r="T166" s="83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T166" s="15" t="s">
        <v>146</v>
      </c>
      <c r="AU166" s="15" t="s">
        <v>85</v>
      </c>
    </row>
    <row r="167" s="2" customFormat="1">
      <c r="A167" s="30"/>
      <c r="B167" s="31"/>
      <c r="C167" s="32"/>
      <c r="D167" s="221" t="s">
        <v>173</v>
      </c>
      <c r="E167" s="32"/>
      <c r="F167" s="236" t="s">
        <v>301</v>
      </c>
      <c r="G167" s="32"/>
      <c r="H167" s="32"/>
      <c r="I167" s="32"/>
      <c r="J167" s="32"/>
      <c r="K167" s="32"/>
      <c r="L167" s="36"/>
      <c r="M167" s="223"/>
      <c r="N167" s="224"/>
      <c r="O167" s="82"/>
      <c r="P167" s="82"/>
      <c r="Q167" s="82"/>
      <c r="R167" s="82"/>
      <c r="S167" s="82"/>
      <c r="T167" s="83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T167" s="15" t="s">
        <v>173</v>
      </c>
      <c r="AU167" s="15" t="s">
        <v>85</v>
      </c>
    </row>
    <row r="168" s="13" customFormat="1">
      <c r="A168" s="13"/>
      <c r="B168" s="237"/>
      <c r="C168" s="238"/>
      <c r="D168" s="221" t="s">
        <v>177</v>
      </c>
      <c r="E168" s="239" t="s">
        <v>1</v>
      </c>
      <c r="F168" s="240" t="s">
        <v>639</v>
      </c>
      <c r="G168" s="238"/>
      <c r="H168" s="241">
        <v>5.5</v>
      </c>
      <c r="I168" s="238"/>
      <c r="J168" s="238"/>
      <c r="K168" s="238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177</v>
      </c>
      <c r="AU168" s="246" t="s">
        <v>85</v>
      </c>
      <c r="AV168" s="13" t="s">
        <v>85</v>
      </c>
      <c r="AW168" s="13" t="s">
        <v>33</v>
      </c>
      <c r="AX168" s="13" t="s">
        <v>83</v>
      </c>
      <c r="AY168" s="246" t="s">
        <v>139</v>
      </c>
    </row>
    <row r="169" s="2" customFormat="1" ht="24" customHeight="1">
      <c r="A169" s="30"/>
      <c r="B169" s="31"/>
      <c r="C169" s="209" t="s">
        <v>232</v>
      </c>
      <c r="D169" s="209" t="s">
        <v>140</v>
      </c>
      <c r="E169" s="210" t="s">
        <v>308</v>
      </c>
      <c r="F169" s="211" t="s">
        <v>309</v>
      </c>
      <c r="G169" s="212" t="s">
        <v>188</v>
      </c>
      <c r="H169" s="213">
        <v>5.5</v>
      </c>
      <c r="I169" s="214">
        <v>181</v>
      </c>
      <c r="J169" s="214">
        <f>ROUND(I169*H169,2)</f>
        <v>995.5</v>
      </c>
      <c r="K169" s="211" t="s">
        <v>171</v>
      </c>
      <c r="L169" s="36"/>
      <c r="M169" s="215" t="s">
        <v>1</v>
      </c>
      <c r="N169" s="216" t="s">
        <v>41</v>
      </c>
      <c r="O169" s="217">
        <v>0</v>
      </c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219" t="s">
        <v>138</v>
      </c>
      <c r="AT169" s="219" t="s">
        <v>140</v>
      </c>
      <c r="AU169" s="219" t="s">
        <v>85</v>
      </c>
      <c r="AY169" s="15" t="s">
        <v>139</v>
      </c>
      <c r="BE169" s="220">
        <f>IF(N169="základní",J169,0)</f>
        <v>995.5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5" t="s">
        <v>83</v>
      </c>
      <c r="BK169" s="220">
        <f>ROUND(I169*H169,2)</f>
        <v>995.5</v>
      </c>
      <c r="BL169" s="15" t="s">
        <v>138</v>
      </c>
      <c r="BM169" s="219" t="s">
        <v>640</v>
      </c>
    </row>
    <row r="170" s="2" customFormat="1">
      <c r="A170" s="30"/>
      <c r="B170" s="31"/>
      <c r="C170" s="32"/>
      <c r="D170" s="221" t="s">
        <v>146</v>
      </c>
      <c r="E170" s="32"/>
      <c r="F170" s="222" t="s">
        <v>309</v>
      </c>
      <c r="G170" s="32"/>
      <c r="H170" s="32"/>
      <c r="I170" s="32"/>
      <c r="J170" s="32"/>
      <c r="K170" s="32"/>
      <c r="L170" s="36"/>
      <c r="M170" s="223"/>
      <c r="N170" s="224"/>
      <c r="O170" s="82"/>
      <c r="P170" s="82"/>
      <c r="Q170" s="82"/>
      <c r="R170" s="82"/>
      <c r="S170" s="82"/>
      <c r="T170" s="83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T170" s="15" t="s">
        <v>146</v>
      </c>
      <c r="AU170" s="15" t="s">
        <v>85</v>
      </c>
    </row>
    <row r="171" s="2" customFormat="1">
      <c r="A171" s="30"/>
      <c r="B171" s="31"/>
      <c r="C171" s="32"/>
      <c r="D171" s="221" t="s">
        <v>173</v>
      </c>
      <c r="E171" s="32"/>
      <c r="F171" s="236" t="s">
        <v>311</v>
      </c>
      <c r="G171" s="32"/>
      <c r="H171" s="32"/>
      <c r="I171" s="32"/>
      <c r="J171" s="32"/>
      <c r="K171" s="32"/>
      <c r="L171" s="36"/>
      <c r="M171" s="223"/>
      <c r="N171" s="224"/>
      <c r="O171" s="82"/>
      <c r="P171" s="82"/>
      <c r="Q171" s="82"/>
      <c r="R171" s="82"/>
      <c r="S171" s="82"/>
      <c r="T171" s="83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T171" s="15" t="s">
        <v>173</v>
      </c>
      <c r="AU171" s="15" t="s">
        <v>85</v>
      </c>
    </row>
    <row r="172" s="13" customFormat="1">
      <c r="A172" s="13"/>
      <c r="B172" s="237"/>
      <c r="C172" s="238"/>
      <c r="D172" s="221" t="s">
        <v>177</v>
      </c>
      <c r="E172" s="239" t="s">
        <v>1</v>
      </c>
      <c r="F172" s="240" t="s">
        <v>629</v>
      </c>
      <c r="G172" s="238"/>
      <c r="H172" s="241">
        <v>5.5</v>
      </c>
      <c r="I172" s="238"/>
      <c r="J172" s="238"/>
      <c r="K172" s="238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177</v>
      </c>
      <c r="AU172" s="246" t="s">
        <v>85</v>
      </c>
      <c r="AV172" s="13" t="s">
        <v>85</v>
      </c>
      <c r="AW172" s="13" t="s">
        <v>33</v>
      </c>
      <c r="AX172" s="13" t="s">
        <v>83</v>
      </c>
      <c r="AY172" s="246" t="s">
        <v>139</v>
      </c>
    </row>
    <row r="173" s="2" customFormat="1" ht="16.5" customHeight="1">
      <c r="A173" s="30"/>
      <c r="B173" s="31"/>
      <c r="C173" s="209" t="s">
        <v>238</v>
      </c>
      <c r="D173" s="209" t="s">
        <v>140</v>
      </c>
      <c r="E173" s="210" t="s">
        <v>314</v>
      </c>
      <c r="F173" s="211" t="s">
        <v>315</v>
      </c>
      <c r="G173" s="212" t="s">
        <v>170</v>
      </c>
      <c r="H173" s="213">
        <v>0.0040000000000000001</v>
      </c>
      <c r="I173" s="214">
        <v>136900</v>
      </c>
      <c r="J173" s="214">
        <f>ROUND(I173*H173,2)</f>
        <v>547.60000000000002</v>
      </c>
      <c r="K173" s="211" t="s">
        <v>171</v>
      </c>
      <c r="L173" s="36"/>
      <c r="M173" s="215" t="s">
        <v>1</v>
      </c>
      <c r="N173" s="216" t="s">
        <v>41</v>
      </c>
      <c r="O173" s="217">
        <v>0</v>
      </c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219" t="s">
        <v>138</v>
      </c>
      <c r="AT173" s="219" t="s">
        <v>140</v>
      </c>
      <c r="AU173" s="219" t="s">
        <v>85</v>
      </c>
      <c r="AY173" s="15" t="s">
        <v>139</v>
      </c>
      <c r="BE173" s="220">
        <f>IF(N173="základní",J173,0)</f>
        <v>547.60000000000002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15" t="s">
        <v>83</v>
      </c>
      <c r="BK173" s="220">
        <f>ROUND(I173*H173,2)</f>
        <v>547.60000000000002</v>
      </c>
      <c r="BL173" s="15" t="s">
        <v>138</v>
      </c>
      <c r="BM173" s="219" t="s">
        <v>641</v>
      </c>
    </row>
    <row r="174" s="2" customFormat="1">
      <c r="A174" s="30"/>
      <c r="B174" s="31"/>
      <c r="C174" s="32"/>
      <c r="D174" s="221" t="s">
        <v>146</v>
      </c>
      <c r="E174" s="32"/>
      <c r="F174" s="222" t="s">
        <v>315</v>
      </c>
      <c r="G174" s="32"/>
      <c r="H174" s="32"/>
      <c r="I174" s="32"/>
      <c r="J174" s="32"/>
      <c r="K174" s="32"/>
      <c r="L174" s="36"/>
      <c r="M174" s="223"/>
      <c r="N174" s="224"/>
      <c r="O174" s="82"/>
      <c r="P174" s="82"/>
      <c r="Q174" s="82"/>
      <c r="R174" s="82"/>
      <c r="S174" s="82"/>
      <c r="T174" s="83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T174" s="15" t="s">
        <v>146</v>
      </c>
      <c r="AU174" s="15" t="s">
        <v>85</v>
      </c>
    </row>
    <row r="175" s="2" customFormat="1">
      <c r="A175" s="30"/>
      <c r="B175" s="31"/>
      <c r="C175" s="32"/>
      <c r="D175" s="221" t="s">
        <v>173</v>
      </c>
      <c r="E175" s="32"/>
      <c r="F175" s="236" t="s">
        <v>317</v>
      </c>
      <c r="G175" s="32"/>
      <c r="H175" s="32"/>
      <c r="I175" s="32"/>
      <c r="J175" s="32"/>
      <c r="K175" s="32"/>
      <c r="L175" s="36"/>
      <c r="M175" s="223"/>
      <c r="N175" s="224"/>
      <c r="O175" s="82"/>
      <c r="P175" s="82"/>
      <c r="Q175" s="82"/>
      <c r="R175" s="82"/>
      <c r="S175" s="82"/>
      <c r="T175" s="83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T175" s="15" t="s">
        <v>173</v>
      </c>
      <c r="AU175" s="15" t="s">
        <v>85</v>
      </c>
    </row>
    <row r="176" s="13" customFormat="1">
      <c r="A176" s="13"/>
      <c r="B176" s="237"/>
      <c r="C176" s="238"/>
      <c r="D176" s="221" t="s">
        <v>177</v>
      </c>
      <c r="E176" s="239" t="s">
        <v>1</v>
      </c>
      <c r="F176" s="240" t="s">
        <v>642</v>
      </c>
      <c r="G176" s="238"/>
      <c r="H176" s="241">
        <v>0.0040000000000000001</v>
      </c>
      <c r="I176" s="238"/>
      <c r="J176" s="238"/>
      <c r="K176" s="238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177</v>
      </c>
      <c r="AU176" s="246" t="s">
        <v>85</v>
      </c>
      <c r="AV176" s="13" t="s">
        <v>85</v>
      </c>
      <c r="AW176" s="13" t="s">
        <v>33</v>
      </c>
      <c r="AX176" s="13" t="s">
        <v>83</v>
      </c>
      <c r="AY176" s="246" t="s">
        <v>139</v>
      </c>
    </row>
    <row r="177" s="11" customFormat="1" ht="25.92" customHeight="1">
      <c r="A177" s="11"/>
      <c r="B177" s="196"/>
      <c r="C177" s="197"/>
      <c r="D177" s="198" t="s">
        <v>75</v>
      </c>
      <c r="E177" s="199" t="s">
        <v>136</v>
      </c>
      <c r="F177" s="199" t="s">
        <v>137</v>
      </c>
      <c r="G177" s="197"/>
      <c r="H177" s="197"/>
      <c r="I177" s="197"/>
      <c r="J177" s="200">
        <f>BK177</f>
        <v>3590.5</v>
      </c>
      <c r="K177" s="197"/>
      <c r="L177" s="201"/>
      <c r="M177" s="202"/>
      <c r="N177" s="203"/>
      <c r="O177" s="203"/>
      <c r="P177" s="204">
        <f>SUM(P178:P189)</f>
        <v>0</v>
      </c>
      <c r="Q177" s="203"/>
      <c r="R177" s="204">
        <f>SUM(R178:R189)</f>
        <v>0</v>
      </c>
      <c r="S177" s="203"/>
      <c r="T177" s="205">
        <f>SUM(T178:T189)</f>
        <v>0</v>
      </c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R177" s="206" t="s">
        <v>138</v>
      </c>
      <c r="AT177" s="207" t="s">
        <v>75</v>
      </c>
      <c r="AU177" s="207" t="s">
        <v>76</v>
      </c>
      <c r="AY177" s="206" t="s">
        <v>139</v>
      </c>
      <c r="BK177" s="208">
        <f>SUM(BK178:BK189)</f>
        <v>3590.5</v>
      </c>
    </row>
    <row r="178" s="2" customFormat="1" ht="16.5" customHeight="1">
      <c r="A178" s="30"/>
      <c r="B178" s="31"/>
      <c r="C178" s="209" t="s">
        <v>254</v>
      </c>
      <c r="D178" s="209" t="s">
        <v>140</v>
      </c>
      <c r="E178" s="210" t="s">
        <v>331</v>
      </c>
      <c r="F178" s="211" t="s">
        <v>332</v>
      </c>
      <c r="G178" s="212" t="s">
        <v>333</v>
      </c>
      <c r="H178" s="213">
        <v>1.375</v>
      </c>
      <c r="I178" s="214">
        <v>700</v>
      </c>
      <c r="J178" s="214">
        <f>ROUND(I178*H178,2)</f>
        <v>962.5</v>
      </c>
      <c r="K178" s="211" t="s">
        <v>171</v>
      </c>
      <c r="L178" s="36"/>
      <c r="M178" s="215" t="s">
        <v>1</v>
      </c>
      <c r="N178" s="216" t="s">
        <v>41</v>
      </c>
      <c r="O178" s="217">
        <v>0</v>
      </c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219" t="s">
        <v>144</v>
      </c>
      <c r="AT178" s="219" t="s">
        <v>140</v>
      </c>
      <c r="AU178" s="219" t="s">
        <v>83</v>
      </c>
      <c r="AY178" s="15" t="s">
        <v>139</v>
      </c>
      <c r="BE178" s="220">
        <f>IF(N178="základní",J178,0)</f>
        <v>962.5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15" t="s">
        <v>83</v>
      </c>
      <c r="BK178" s="220">
        <f>ROUND(I178*H178,2)</f>
        <v>962.5</v>
      </c>
      <c r="BL178" s="15" t="s">
        <v>144</v>
      </c>
      <c r="BM178" s="219" t="s">
        <v>643</v>
      </c>
    </row>
    <row r="179" s="2" customFormat="1">
      <c r="A179" s="30"/>
      <c r="B179" s="31"/>
      <c r="C179" s="32"/>
      <c r="D179" s="221" t="s">
        <v>146</v>
      </c>
      <c r="E179" s="32"/>
      <c r="F179" s="222" t="s">
        <v>332</v>
      </c>
      <c r="G179" s="32"/>
      <c r="H179" s="32"/>
      <c r="I179" s="32"/>
      <c r="J179" s="32"/>
      <c r="K179" s="32"/>
      <c r="L179" s="36"/>
      <c r="M179" s="223"/>
      <c r="N179" s="224"/>
      <c r="O179" s="82"/>
      <c r="P179" s="82"/>
      <c r="Q179" s="82"/>
      <c r="R179" s="82"/>
      <c r="S179" s="82"/>
      <c r="T179" s="83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T179" s="15" t="s">
        <v>146</v>
      </c>
      <c r="AU179" s="15" t="s">
        <v>83</v>
      </c>
    </row>
    <row r="180" s="2" customFormat="1">
      <c r="A180" s="30"/>
      <c r="B180" s="31"/>
      <c r="C180" s="32"/>
      <c r="D180" s="221" t="s">
        <v>173</v>
      </c>
      <c r="E180" s="32"/>
      <c r="F180" s="236" t="s">
        <v>335</v>
      </c>
      <c r="G180" s="32"/>
      <c r="H180" s="32"/>
      <c r="I180" s="32"/>
      <c r="J180" s="32"/>
      <c r="K180" s="32"/>
      <c r="L180" s="36"/>
      <c r="M180" s="223"/>
      <c r="N180" s="224"/>
      <c r="O180" s="82"/>
      <c r="P180" s="82"/>
      <c r="Q180" s="82"/>
      <c r="R180" s="82"/>
      <c r="S180" s="82"/>
      <c r="T180" s="83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T180" s="15" t="s">
        <v>173</v>
      </c>
      <c r="AU180" s="15" t="s">
        <v>83</v>
      </c>
    </row>
    <row r="181" s="13" customFormat="1">
      <c r="A181" s="13"/>
      <c r="B181" s="237"/>
      <c r="C181" s="238"/>
      <c r="D181" s="221" t="s">
        <v>177</v>
      </c>
      <c r="E181" s="239" t="s">
        <v>1</v>
      </c>
      <c r="F181" s="240" t="s">
        <v>644</v>
      </c>
      <c r="G181" s="238"/>
      <c r="H181" s="241">
        <v>1.375</v>
      </c>
      <c r="I181" s="238"/>
      <c r="J181" s="238"/>
      <c r="K181" s="238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177</v>
      </c>
      <c r="AU181" s="246" t="s">
        <v>83</v>
      </c>
      <c r="AV181" s="13" t="s">
        <v>85</v>
      </c>
      <c r="AW181" s="13" t="s">
        <v>33</v>
      </c>
      <c r="AX181" s="13" t="s">
        <v>83</v>
      </c>
      <c r="AY181" s="246" t="s">
        <v>139</v>
      </c>
    </row>
    <row r="182" s="2" customFormat="1" ht="24" customHeight="1">
      <c r="A182" s="30"/>
      <c r="B182" s="31"/>
      <c r="C182" s="209" t="s">
        <v>260</v>
      </c>
      <c r="D182" s="209" t="s">
        <v>140</v>
      </c>
      <c r="E182" s="210" t="s">
        <v>338</v>
      </c>
      <c r="F182" s="211" t="s">
        <v>339</v>
      </c>
      <c r="G182" s="212" t="s">
        <v>333</v>
      </c>
      <c r="H182" s="213">
        <v>3.96</v>
      </c>
      <c r="I182" s="214">
        <v>300</v>
      </c>
      <c r="J182" s="214">
        <f>ROUND(I182*H182,2)</f>
        <v>1188</v>
      </c>
      <c r="K182" s="211" t="s">
        <v>171</v>
      </c>
      <c r="L182" s="36"/>
      <c r="M182" s="215" t="s">
        <v>1</v>
      </c>
      <c r="N182" s="216" t="s">
        <v>41</v>
      </c>
      <c r="O182" s="217">
        <v>0</v>
      </c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219" t="s">
        <v>144</v>
      </c>
      <c r="AT182" s="219" t="s">
        <v>140</v>
      </c>
      <c r="AU182" s="219" t="s">
        <v>83</v>
      </c>
      <c r="AY182" s="15" t="s">
        <v>139</v>
      </c>
      <c r="BE182" s="220">
        <f>IF(N182="základní",J182,0)</f>
        <v>1188</v>
      </c>
      <c r="BF182" s="220">
        <f>IF(N182="snížená",J182,0)</f>
        <v>0</v>
      </c>
      <c r="BG182" s="220">
        <f>IF(N182="zákl. přenesená",J182,0)</f>
        <v>0</v>
      </c>
      <c r="BH182" s="220">
        <f>IF(N182="sníž. přenesená",J182,0)</f>
        <v>0</v>
      </c>
      <c r="BI182" s="220">
        <f>IF(N182="nulová",J182,0)</f>
        <v>0</v>
      </c>
      <c r="BJ182" s="15" t="s">
        <v>83</v>
      </c>
      <c r="BK182" s="220">
        <f>ROUND(I182*H182,2)</f>
        <v>1188</v>
      </c>
      <c r="BL182" s="15" t="s">
        <v>144</v>
      </c>
      <c r="BM182" s="219" t="s">
        <v>645</v>
      </c>
    </row>
    <row r="183" s="2" customFormat="1">
      <c r="A183" s="30"/>
      <c r="B183" s="31"/>
      <c r="C183" s="32"/>
      <c r="D183" s="221" t="s">
        <v>146</v>
      </c>
      <c r="E183" s="32"/>
      <c r="F183" s="222" t="s">
        <v>339</v>
      </c>
      <c r="G183" s="32"/>
      <c r="H183" s="32"/>
      <c r="I183" s="32"/>
      <c r="J183" s="32"/>
      <c r="K183" s="32"/>
      <c r="L183" s="36"/>
      <c r="M183" s="223"/>
      <c r="N183" s="224"/>
      <c r="O183" s="82"/>
      <c r="P183" s="82"/>
      <c r="Q183" s="82"/>
      <c r="R183" s="82"/>
      <c r="S183" s="82"/>
      <c r="T183" s="83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T183" s="15" t="s">
        <v>146</v>
      </c>
      <c r="AU183" s="15" t="s">
        <v>83</v>
      </c>
    </row>
    <row r="184" s="2" customFormat="1">
      <c r="A184" s="30"/>
      <c r="B184" s="31"/>
      <c r="C184" s="32"/>
      <c r="D184" s="221" t="s">
        <v>173</v>
      </c>
      <c r="E184" s="32"/>
      <c r="F184" s="236" t="s">
        <v>335</v>
      </c>
      <c r="G184" s="32"/>
      <c r="H184" s="32"/>
      <c r="I184" s="32"/>
      <c r="J184" s="32"/>
      <c r="K184" s="32"/>
      <c r="L184" s="36"/>
      <c r="M184" s="223"/>
      <c r="N184" s="224"/>
      <c r="O184" s="82"/>
      <c r="P184" s="82"/>
      <c r="Q184" s="82"/>
      <c r="R184" s="82"/>
      <c r="S184" s="82"/>
      <c r="T184" s="83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T184" s="15" t="s">
        <v>173</v>
      </c>
      <c r="AU184" s="15" t="s">
        <v>83</v>
      </c>
    </row>
    <row r="185" s="13" customFormat="1">
      <c r="A185" s="13"/>
      <c r="B185" s="237"/>
      <c r="C185" s="238"/>
      <c r="D185" s="221" t="s">
        <v>177</v>
      </c>
      <c r="E185" s="239" t="s">
        <v>1</v>
      </c>
      <c r="F185" s="240" t="s">
        <v>646</v>
      </c>
      <c r="G185" s="238"/>
      <c r="H185" s="241">
        <v>3.96</v>
      </c>
      <c r="I185" s="238"/>
      <c r="J185" s="238"/>
      <c r="K185" s="238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177</v>
      </c>
      <c r="AU185" s="246" t="s">
        <v>83</v>
      </c>
      <c r="AV185" s="13" t="s">
        <v>85</v>
      </c>
      <c r="AW185" s="13" t="s">
        <v>33</v>
      </c>
      <c r="AX185" s="13" t="s">
        <v>76</v>
      </c>
      <c r="AY185" s="246" t="s">
        <v>139</v>
      </c>
    </row>
    <row r="186" s="2" customFormat="1" ht="24" customHeight="1">
      <c r="A186" s="30"/>
      <c r="B186" s="31"/>
      <c r="C186" s="209" t="s">
        <v>265</v>
      </c>
      <c r="D186" s="209" t="s">
        <v>140</v>
      </c>
      <c r="E186" s="210" t="s">
        <v>344</v>
      </c>
      <c r="F186" s="211" t="s">
        <v>339</v>
      </c>
      <c r="G186" s="212" t="s">
        <v>333</v>
      </c>
      <c r="H186" s="213">
        <v>1.44</v>
      </c>
      <c r="I186" s="214">
        <v>1000</v>
      </c>
      <c r="J186" s="214">
        <f>ROUND(I186*H186,2)</f>
        <v>1440</v>
      </c>
      <c r="K186" s="211" t="s">
        <v>171</v>
      </c>
      <c r="L186" s="36"/>
      <c r="M186" s="215" t="s">
        <v>1</v>
      </c>
      <c r="N186" s="216" t="s">
        <v>41</v>
      </c>
      <c r="O186" s="217">
        <v>0</v>
      </c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219" t="s">
        <v>144</v>
      </c>
      <c r="AT186" s="219" t="s">
        <v>140</v>
      </c>
      <c r="AU186" s="219" t="s">
        <v>83</v>
      </c>
      <c r="AY186" s="15" t="s">
        <v>139</v>
      </c>
      <c r="BE186" s="220">
        <f>IF(N186="základní",J186,0)</f>
        <v>1440</v>
      </c>
      <c r="BF186" s="220">
        <f>IF(N186="snížená",J186,0)</f>
        <v>0</v>
      </c>
      <c r="BG186" s="220">
        <f>IF(N186="zákl. přenesená",J186,0)</f>
        <v>0</v>
      </c>
      <c r="BH186" s="220">
        <f>IF(N186="sníž. přenesená",J186,0)</f>
        <v>0</v>
      </c>
      <c r="BI186" s="220">
        <f>IF(N186="nulová",J186,0)</f>
        <v>0</v>
      </c>
      <c r="BJ186" s="15" t="s">
        <v>83</v>
      </c>
      <c r="BK186" s="220">
        <f>ROUND(I186*H186,2)</f>
        <v>1440</v>
      </c>
      <c r="BL186" s="15" t="s">
        <v>144</v>
      </c>
      <c r="BM186" s="219" t="s">
        <v>647</v>
      </c>
    </row>
    <row r="187" s="2" customFormat="1">
      <c r="A187" s="30"/>
      <c r="B187" s="31"/>
      <c r="C187" s="32"/>
      <c r="D187" s="221" t="s">
        <v>146</v>
      </c>
      <c r="E187" s="32"/>
      <c r="F187" s="222" t="s">
        <v>339</v>
      </c>
      <c r="G187" s="32"/>
      <c r="H187" s="32"/>
      <c r="I187" s="32"/>
      <c r="J187" s="32"/>
      <c r="K187" s="32"/>
      <c r="L187" s="36"/>
      <c r="M187" s="223"/>
      <c r="N187" s="224"/>
      <c r="O187" s="82"/>
      <c r="P187" s="82"/>
      <c r="Q187" s="82"/>
      <c r="R187" s="82"/>
      <c r="S187" s="82"/>
      <c r="T187" s="83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T187" s="15" t="s">
        <v>146</v>
      </c>
      <c r="AU187" s="15" t="s">
        <v>83</v>
      </c>
    </row>
    <row r="188" s="2" customFormat="1">
      <c r="A188" s="30"/>
      <c r="B188" s="31"/>
      <c r="C188" s="32"/>
      <c r="D188" s="221" t="s">
        <v>173</v>
      </c>
      <c r="E188" s="32"/>
      <c r="F188" s="236" t="s">
        <v>335</v>
      </c>
      <c r="G188" s="32"/>
      <c r="H188" s="32"/>
      <c r="I188" s="32"/>
      <c r="J188" s="32"/>
      <c r="K188" s="32"/>
      <c r="L188" s="36"/>
      <c r="M188" s="223"/>
      <c r="N188" s="224"/>
      <c r="O188" s="82"/>
      <c r="P188" s="82"/>
      <c r="Q188" s="82"/>
      <c r="R188" s="82"/>
      <c r="S188" s="82"/>
      <c r="T188" s="83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T188" s="15" t="s">
        <v>173</v>
      </c>
      <c r="AU188" s="15" t="s">
        <v>83</v>
      </c>
    </row>
    <row r="189" s="13" customFormat="1">
      <c r="A189" s="13"/>
      <c r="B189" s="237"/>
      <c r="C189" s="238"/>
      <c r="D189" s="221" t="s">
        <v>177</v>
      </c>
      <c r="E189" s="239" t="s">
        <v>1</v>
      </c>
      <c r="F189" s="240" t="s">
        <v>648</v>
      </c>
      <c r="G189" s="238"/>
      <c r="H189" s="241">
        <v>1.44</v>
      </c>
      <c r="I189" s="238"/>
      <c r="J189" s="238"/>
      <c r="K189" s="238"/>
      <c r="L189" s="242"/>
      <c r="M189" s="247"/>
      <c r="N189" s="248"/>
      <c r="O189" s="248"/>
      <c r="P189" s="248"/>
      <c r="Q189" s="248"/>
      <c r="R189" s="248"/>
      <c r="S189" s="248"/>
      <c r="T189" s="24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177</v>
      </c>
      <c r="AU189" s="246" t="s">
        <v>83</v>
      </c>
      <c r="AV189" s="13" t="s">
        <v>85</v>
      </c>
      <c r="AW189" s="13" t="s">
        <v>33</v>
      </c>
      <c r="AX189" s="13" t="s">
        <v>76</v>
      </c>
      <c r="AY189" s="246" t="s">
        <v>139</v>
      </c>
    </row>
    <row r="190" s="2" customFormat="1" ht="6.96" customHeight="1">
      <c r="A190" s="30"/>
      <c r="B190" s="57"/>
      <c r="C190" s="58"/>
      <c r="D190" s="58"/>
      <c r="E190" s="58"/>
      <c r="F190" s="58"/>
      <c r="G190" s="58"/>
      <c r="H190" s="58"/>
      <c r="I190" s="58"/>
      <c r="J190" s="58"/>
      <c r="K190" s="58"/>
      <c r="L190" s="36"/>
      <c r="M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</row>
  </sheetData>
  <sheetProtection sheet="1" autoFilter="0" formatColumns="0" formatRows="0" objects="1" scenarios="1" spinCount="100000" saltValue="jthU348Yt2CBUCjBs1r8UrU4ZsZSY30ltVQTsmG1RW0dAlg+jzbXgBl8PeZSCjAtodQa9aT3JRhGip9bCJ92DQ==" hashValue="Zw/kPqsnQls7LdntdSK9j/v+IwzXl1WkxAae1EZVMFNB1JyULYt+BtszP9K1RM+RbfzjvJAh/vhyNKFpzhY0EA==" algorithmName="SHA-512" password="CC35"/>
  <autoFilter ref="C124:K18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1">
      <c r="A1" s="20"/>
    </row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90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8"/>
      <c r="AT3" s="15" t="s">
        <v>85</v>
      </c>
    </row>
    <row r="4" s="1" customFormat="1" ht="24.96" customHeight="1">
      <c r="B4" s="18"/>
      <c r="D4" s="139" t="s">
        <v>112</v>
      </c>
      <c r="L4" s="18"/>
      <c r="M4" s="140" t="s">
        <v>10</v>
      </c>
      <c r="AT4" s="15" t="s">
        <v>4</v>
      </c>
    </row>
    <row r="5" s="1" customFormat="1" ht="6.96" customHeight="1">
      <c r="B5" s="18"/>
      <c r="L5" s="18"/>
    </row>
    <row r="6" s="1" customFormat="1" ht="12" customHeight="1">
      <c r="B6" s="18"/>
      <c r="D6" s="141" t="s">
        <v>14</v>
      </c>
      <c r="L6" s="18"/>
    </row>
    <row r="7" s="1" customFormat="1" ht="16.5" customHeight="1">
      <c r="B7" s="18"/>
      <c r="E7" s="142" t="str">
        <f>'Rekapitulace stavby'!K6</f>
        <v>Český Brod, ul. Zborovská - Rekonstrukce chodníku</v>
      </c>
      <c r="F7" s="141"/>
      <c r="G7" s="141"/>
      <c r="H7" s="141"/>
      <c r="L7" s="18"/>
    </row>
    <row r="8" s="1" customFormat="1" ht="12" customHeight="1">
      <c r="B8" s="18"/>
      <c r="D8" s="141" t="s">
        <v>113</v>
      </c>
      <c r="L8" s="18"/>
    </row>
    <row r="9" s="2" customFormat="1" ht="16.5" customHeight="1">
      <c r="A9" s="30"/>
      <c r="B9" s="36"/>
      <c r="C9" s="30"/>
      <c r="D9" s="30"/>
      <c r="E9" s="142" t="s">
        <v>114</v>
      </c>
      <c r="F9" s="30"/>
      <c r="G9" s="30"/>
      <c r="H9" s="30"/>
      <c r="I9" s="30"/>
      <c r="J9" s="30"/>
      <c r="K9" s="30"/>
      <c r="L9" s="54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="2" customFormat="1" ht="12" customHeight="1">
      <c r="A10" s="30"/>
      <c r="B10" s="36"/>
      <c r="C10" s="30"/>
      <c r="D10" s="141" t="s">
        <v>115</v>
      </c>
      <c r="E10" s="30"/>
      <c r="F10" s="30"/>
      <c r="G10" s="30"/>
      <c r="H10" s="30"/>
      <c r="I10" s="30"/>
      <c r="J10" s="30"/>
      <c r="K10" s="30"/>
      <c r="L10" s="54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="2" customFormat="1" ht="16.5" customHeight="1">
      <c r="A11" s="30"/>
      <c r="B11" s="36"/>
      <c r="C11" s="30"/>
      <c r="D11" s="30"/>
      <c r="E11" s="143" t="s">
        <v>116</v>
      </c>
      <c r="F11" s="30"/>
      <c r="G11" s="30"/>
      <c r="H11" s="30"/>
      <c r="I11" s="30"/>
      <c r="J11" s="30"/>
      <c r="K11" s="30"/>
      <c r="L11" s="54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="2" customFormat="1">
      <c r="A12" s="30"/>
      <c r="B12" s="36"/>
      <c r="C12" s="30"/>
      <c r="D12" s="30"/>
      <c r="E12" s="30"/>
      <c r="F12" s="30"/>
      <c r="G12" s="30"/>
      <c r="H12" s="30"/>
      <c r="I12" s="30"/>
      <c r="J12" s="30"/>
      <c r="K12" s="30"/>
      <c r="L12" s="54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="2" customFormat="1" ht="12" customHeight="1">
      <c r="A13" s="30"/>
      <c r="B13" s="36"/>
      <c r="C13" s="30"/>
      <c r="D13" s="141" t="s">
        <v>16</v>
      </c>
      <c r="E13" s="30"/>
      <c r="F13" s="132" t="s">
        <v>1</v>
      </c>
      <c r="G13" s="30"/>
      <c r="H13" s="30"/>
      <c r="I13" s="141" t="s">
        <v>17</v>
      </c>
      <c r="J13" s="132" t="s">
        <v>1</v>
      </c>
      <c r="K13" s="30"/>
      <c r="L13" s="54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="2" customFormat="1" ht="12" customHeight="1">
      <c r="A14" s="30"/>
      <c r="B14" s="36"/>
      <c r="C14" s="30"/>
      <c r="D14" s="141" t="s">
        <v>18</v>
      </c>
      <c r="E14" s="30"/>
      <c r="F14" s="132" t="s">
        <v>19</v>
      </c>
      <c r="G14" s="30"/>
      <c r="H14" s="30"/>
      <c r="I14" s="141" t="s">
        <v>20</v>
      </c>
      <c r="J14" s="144" t="str">
        <f>'Rekapitulace stavby'!AN8</f>
        <v>16. 10. 2018</v>
      </c>
      <c r="K14" s="30"/>
      <c r="L14" s="54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="2" customFormat="1" ht="10.8" customHeight="1">
      <c r="A15" s="30"/>
      <c r="B15" s="36"/>
      <c r="C15" s="30"/>
      <c r="D15" s="30"/>
      <c r="E15" s="30"/>
      <c r="F15" s="30"/>
      <c r="G15" s="30"/>
      <c r="H15" s="30"/>
      <c r="I15" s="30"/>
      <c r="J15" s="30"/>
      <c r="K15" s="30"/>
      <c r="L15" s="54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="2" customFormat="1" ht="12" customHeight="1">
      <c r="A16" s="30"/>
      <c r="B16" s="36"/>
      <c r="C16" s="30"/>
      <c r="D16" s="141" t="s">
        <v>22</v>
      </c>
      <c r="E16" s="30"/>
      <c r="F16" s="30"/>
      <c r="G16" s="30"/>
      <c r="H16" s="30"/>
      <c r="I16" s="141" t="s">
        <v>23</v>
      </c>
      <c r="J16" s="132" t="str">
        <f>IF('Rekapitulace stavby'!AN10="","",'Rekapitulace stavby'!AN10)</f>
        <v>00235334</v>
      </c>
      <c r="K16" s="30"/>
      <c r="L16" s="54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="2" customFormat="1" ht="18" customHeight="1">
      <c r="A17" s="30"/>
      <c r="B17" s="36"/>
      <c r="C17" s="30"/>
      <c r="D17" s="30"/>
      <c r="E17" s="132" t="str">
        <f>IF('Rekapitulace stavby'!E11="","",'Rekapitulace stavby'!E11)</f>
        <v>Město Český Brod</v>
      </c>
      <c r="F17" s="30"/>
      <c r="G17" s="30"/>
      <c r="H17" s="30"/>
      <c r="I17" s="141" t="s">
        <v>26</v>
      </c>
      <c r="J17" s="132" t="str">
        <f>IF('Rekapitulace stavby'!AN11="","",'Rekapitulace stavby'!AN11)</f>
        <v>CZ00235334</v>
      </c>
      <c r="K17" s="30"/>
      <c r="L17" s="54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="2" customFormat="1" ht="6.96" customHeight="1">
      <c r="A18" s="30"/>
      <c r="B18" s="36"/>
      <c r="C18" s="30"/>
      <c r="D18" s="30"/>
      <c r="E18" s="30"/>
      <c r="F18" s="30"/>
      <c r="G18" s="30"/>
      <c r="H18" s="30"/>
      <c r="I18" s="30"/>
      <c r="J18" s="30"/>
      <c r="K18" s="30"/>
      <c r="L18" s="54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="2" customFormat="1" ht="12" customHeight="1">
      <c r="A19" s="30"/>
      <c r="B19" s="36"/>
      <c r="C19" s="30"/>
      <c r="D19" s="141" t="s">
        <v>28</v>
      </c>
      <c r="E19" s="30"/>
      <c r="F19" s="30"/>
      <c r="G19" s="30"/>
      <c r="H19" s="30"/>
      <c r="I19" s="141" t="s">
        <v>23</v>
      </c>
      <c r="J19" s="132" t="str">
        <f>'Rekapitulace stavby'!AN13</f>
        <v/>
      </c>
      <c r="K19" s="30"/>
      <c r="L19" s="54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="2" customFormat="1" ht="18" customHeight="1">
      <c r="A20" s="30"/>
      <c r="B20" s="36"/>
      <c r="C20" s="30"/>
      <c r="D20" s="30"/>
      <c r="E20" s="132" t="str">
        <f>'Rekapitulace stavby'!E14</f>
        <v xml:space="preserve"> </v>
      </c>
      <c r="F20" s="132"/>
      <c r="G20" s="132"/>
      <c r="H20" s="132"/>
      <c r="I20" s="141" t="s">
        <v>26</v>
      </c>
      <c r="J20" s="132" t="str">
        <f>'Rekapitulace stavby'!AN14</f>
        <v/>
      </c>
      <c r="K20" s="30"/>
      <c r="L20" s="54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="2" customFormat="1" ht="6.96" customHeight="1">
      <c r="A21" s="30"/>
      <c r="B21" s="36"/>
      <c r="C21" s="30"/>
      <c r="D21" s="30"/>
      <c r="E21" s="30"/>
      <c r="F21" s="30"/>
      <c r="G21" s="30"/>
      <c r="H21" s="30"/>
      <c r="I21" s="30"/>
      <c r="J21" s="30"/>
      <c r="K21" s="30"/>
      <c r="L21" s="54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="2" customFormat="1" ht="12" customHeight="1">
      <c r="A22" s="30"/>
      <c r="B22" s="36"/>
      <c r="C22" s="30"/>
      <c r="D22" s="141" t="s">
        <v>29</v>
      </c>
      <c r="E22" s="30"/>
      <c r="F22" s="30"/>
      <c r="G22" s="30"/>
      <c r="H22" s="30"/>
      <c r="I22" s="141" t="s">
        <v>23</v>
      </c>
      <c r="J22" s="132" t="str">
        <f>IF('Rekapitulace stavby'!AN16="","",'Rekapitulace stavby'!AN16)</f>
        <v>02992485</v>
      </c>
      <c r="K22" s="30"/>
      <c r="L22" s="54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="2" customFormat="1" ht="18" customHeight="1">
      <c r="A23" s="30"/>
      <c r="B23" s="36"/>
      <c r="C23" s="30"/>
      <c r="D23" s="30"/>
      <c r="E23" s="132" t="str">
        <f>IF('Rekapitulace stavby'!E17="","",'Rekapitulace stavby'!E17)</f>
        <v>FORVIA CZ, S.R.O.</v>
      </c>
      <c r="F23" s="30"/>
      <c r="G23" s="30"/>
      <c r="H23" s="30"/>
      <c r="I23" s="141" t="s">
        <v>26</v>
      </c>
      <c r="J23" s="132" t="str">
        <f>IF('Rekapitulace stavby'!AN17="","",'Rekapitulace stavby'!AN17)</f>
        <v>CZ02992485</v>
      </c>
      <c r="K23" s="30"/>
      <c r="L23" s="54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="2" customFormat="1" ht="6.96" customHeight="1">
      <c r="A24" s="30"/>
      <c r="B24" s="36"/>
      <c r="C24" s="30"/>
      <c r="D24" s="30"/>
      <c r="E24" s="30"/>
      <c r="F24" s="30"/>
      <c r="G24" s="30"/>
      <c r="H24" s="30"/>
      <c r="I24" s="30"/>
      <c r="J24" s="30"/>
      <c r="K24" s="30"/>
      <c r="L24" s="54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="2" customFormat="1" ht="12" customHeight="1">
      <c r="A25" s="30"/>
      <c r="B25" s="36"/>
      <c r="C25" s="30"/>
      <c r="D25" s="141" t="s">
        <v>34</v>
      </c>
      <c r="E25" s="30"/>
      <c r="F25" s="30"/>
      <c r="G25" s="30"/>
      <c r="H25" s="30"/>
      <c r="I25" s="141" t="s">
        <v>23</v>
      </c>
      <c r="J25" s="132" t="str">
        <f>IF('Rekapitulace stavby'!AN19="","",'Rekapitulace stavby'!AN19)</f>
        <v/>
      </c>
      <c r="K25" s="30"/>
      <c r="L25" s="54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="2" customFormat="1" ht="18" customHeight="1">
      <c r="A26" s="30"/>
      <c r="B26" s="36"/>
      <c r="C26" s="30"/>
      <c r="D26" s="30"/>
      <c r="E26" s="132" t="str">
        <f>IF('Rekapitulace stavby'!E20="","",'Rekapitulace stavby'!E20)</f>
        <v xml:space="preserve"> </v>
      </c>
      <c r="F26" s="30"/>
      <c r="G26" s="30"/>
      <c r="H26" s="30"/>
      <c r="I26" s="141" t="s">
        <v>26</v>
      </c>
      <c r="J26" s="132" t="str">
        <f>IF('Rekapitulace stavby'!AN20="","",'Rekapitulace stavby'!AN20)</f>
        <v/>
      </c>
      <c r="K26" s="30"/>
      <c r="L26" s="54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="2" customFormat="1" ht="6.96" customHeight="1">
      <c r="A27" s="30"/>
      <c r="B27" s="36"/>
      <c r="C27" s="30"/>
      <c r="D27" s="30"/>
      <c r="E27" s="30"/>
      <c r="F27" s="30"/>
      <c r="G27" s="30"/>
      <c r="H27" s="30"/>
      <c r="I27" s="30"/>
      <c r="J27" s="30"/>
      <c r="K27" s="30"/>
      <c r="L27" s="54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="2" customFormat="1" ht="12" customHeight="1">
      <c r="A28" s="30"/>
      <c r="B28" s="36"/>
      <c r="C28" s="30"/>
      <c r="D28" s="141" t="s">
        <v>35</v>
      </c>
      <c r="E28" s="30"/>
      <c r="F28" s="30"/>
      <c r="G28" s="30"/>
      <c r="H28" s="30"/>
      <c r="I28" s="30"/>
      <c r="J28" s="30"/>
      <c r="K28" s="30"/>
      <c r="L28" s="54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="8" customFormat="1" ht="16.5" customHeight="1">
      <c r="A29" s="145"/>
      <c r="B29" s="146"/>
      <c r="C29" s="145"/>
      <c r="D29" s="145"/>
      <c r="E29" s="147" t="s">
        <v>1</v>
      </c>
      <c r="F29" s="147"/>
      <c r="G29" s="147"/>
      <c r="H29" s="147"/>
      <c r="I29" s="145"/>
      <c r="J29" s="145"/>
      <c r="K29" s="145"/>
      <c r="L29" s="148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</row>
    <row r="30" s="2" customFormat="1" ht="6.96" customHeight="1">
      <c r="A30" s="30"/>
      <c r="B30" s="36"/>
      <c r="C30" s="30"/>
      <c r="D30" s="30"/>
      <c r="E30" s="30"/>
      <c r="F30" s="30"/>
      <c r="G30" s="30"/>
      <c r="H30" s="30"/>
      <c r="I30" s="30"/>
      <c r="J30" s="30"/>
      <c r="K30" s="30"/>
      <c r="L30" s="54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="2" customFormat="1" ht="6.96" customHeight="1">
      <c r="A31" s="30"/>
      <c r="B31" s="36"/>
      <c r="C31" s="30"/>
      <c r="D31" s="149"/>
      <c r="E31" s="149"/>
      <c r="F31" s="149"/>
      <c r="G31" s="149"/>
      <c r="H31" s="149"/>
      <c r="I31" s="149"/>
      <c r="J31" s="149"/>
      <c r="K31" s="149"/>
      <c r="L31" s="54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="2" customFormat="1" ht="25.44" customHeight="1">
      <c r="A32" s="30"/>
      <c r="B32" s="36"/>
      <c r="C32" s="30"/>
      <c r="D32" s="150" t="s">
        <v>36</v>
      </c>
      <c r="E32" s="30"/>
      <c r="F32" s="30"/>
      <c r="G32" s="30"/>
      <c r="H32" s="30"/>
      <c r="I32" s="30"/>
      <c r="J32" s="151">
        <f>ROUND(J121, 2)</f>
        <v>270000</v>
      </c>
      <c r="K32" s="30"/>
      <c r="L32" s="54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="2" customFormat="1" ht="6.96" customHeight="1">
      <c r="A33" s="30"/>
      <c r="B33" s="36"/>
      <c r="C33" s="30"/>
      <c r="D33" s="149"/>
      <c r="E33" s="149"/>
      <c r="F33" s="149"/>
      <c r="G33" s="149"/>
      <c r="H33" s="149"/>
      <c r="I33" s="149"/>
      <c r="J33" s="149"/>
      <c r="K33" s="149"/>
      <c r="L33" s="54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="2" customFormat="1" ht="14.4" customHeight="1">
      <c r="A34" s="30"/>
      <c r="B34" s="36"/>
      <c r="C34" s="30"/>
      <c r="D34" s="30"/>
      <c r="E34" s="30"/>
      <c r="F34" s="152" t="s">
        <v>38</v>
      </c>
      <c r="G34" s="30"/>
      <c r="H34" s="30"/>
      <c r="I34" s="152" t="s">
        <v>37</v>
      </c>
      <c r="J34" s="152" t="s">
        <v>39</v>
      </c>
      <c r="K34" s="30"/>
      <c r="L34" s="54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="2" customFormat="1" ht="14.4" customHeight="1">
      <c r="A35" s="30"/>
      <c r="B35" s="36"/>
      <c r="C35" s="30"/>
      <c r="D35" s="153" t="s">
        <v>40</v>
      </c>
      <c r="E35" s="141" t="s">
        <v>41</v>
      </c>
      <c r="F35" s="154">
        <f>ROUND((SUM(BE121:BE128)),  2)</f>
        <v>270000</v>
      </c>
      <c r="G35" s="30"/>
      <c r="H35" s="30"/>
      <c r="I35" s="155">
        <v>0.20999999999999999</v>
      </c>
      <c r="J35" s="154">
        <f>ROUND(((SUM(BE121:BE128))*I35),  2)</f>
        <v>56700</v>
      </c>
      <c r="K35" s="30"/>
      <c r="L35" s="54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="2" customFormat="1" ht="14.4" customHeight="1">
      <c r="A36" s="30"/>
      <c r="B36" s="36"/>
      <c r="C36" s="30"/>
      <c r="D36" s="30"/>
      <c r="E36" s="141" t="s">
        <v>42</v>
      </c>
      <c r="F36" s="154">
        <f>ROUND((SUM(BF121:BF128)),  2)</f>
        <v>0</v>
      </c>
      <c r="G36" s="30"/>
      <c r="H36" s="30"/>
      <c r="I36" s="155">
        <v>0.14999999999999999</v>
      </c>
      <c r="J36" s="154">
        <f>ROUND(((SUM(BF121:BF128))*I36),  2)</f>
        <v>0</v>
      </c>
      <c r="K36" s="30"/>
      <c r="L36" s="54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hidden="1" s="2" customFormat="1" ht="14.4" customHeight="1">
      <c r="A37" s="30"/>
      <c r="B37" s="36"/>
      <c r="C37" s="30"/>
      <c r="D37" s="30"/>
      <c r="E37" s="141" t="s">
        <v>43</v>
      </c>
      <c r="F37" s="154">
        <f>ROUND((SUM(BG121:BG128)),  2)</f>
        <v>0</v>
      </c>
      <c r="G37" s="30"/>
      <c r="H37" s="30"/>
      <c r="I37" s="155">
        <v>0.20999999999999999</v>
      </c>
      <c r="J37" s="154">
        <f>0</f>
        <v>0</v>
      </c>
      <c r="K37" s="30"/>
      <c r="L37" s="54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hidden="1" s="2" customFormat="1" ht="14.4" customHeight="1">
      <c r="A38" s="30"/>
      <c r="B38" s="36"/>
      <c r="C38" s="30"/>
      <c r="D38" s="30"/>
      <c r="E38" s="141" t="s">
        <v>44</v>
      </c>
      <c r="F38" s="154">
        <f>ROUND((SUM(BH121:BH128)),  2)</f>
        <v>0</v>
      </c>
      <c r="G38" s="30"/>
      <c r="H38" s="30"/>
      <c r="I38" s="155">
        <v>0.14999999999999999</v>
      </c>
      <c r="J38" s="154">
        <f>0</f>
        <v>0</v>
      </c>
      <c r="K38" s="30"/>
      <c r="L38" s="54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hidden="1" s="2" customFormat="1" ht="14.4" customHeight="1">
      <c r="A39" s="30"/>
      <c r="B39" s="36"/>
      <c r="C39" s="30"/>
      <c r="D39" s="30"/>
      <c r="E39" s="141" t="s">
        <v>45</v>
      </c>
      <c r="F39" s="154">
        <f>ROUND((SUM(BI121:BI128)),  2)</f>
        <v>0</v>
      </c>
      <c r="G39" s="30"/>
      <c r="H39" s="30"/>
      <c r="I39" s="155">
        <v>0</v>
      </c>
      <c r="J39" s="154">
        <f>0</f>
        <v>0</v>
      </c>
      <c r="K39" s="30"/>
      <c r="L39" s="54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="2" customFormat="1" ht="6.96" customHeight="1">
      <c r="A40" s="30"/>
      <c r="B40" s="36"/>
      <c r="C40" s="30"/>
      <c r="D40" s="30"/>
      <c r="E40" s="30"/>
      <c r="F40" s="30"/>
      <c r="G40" s="30"/>
      <c r="H40" s="30"/>
      <c r="I40" s="30"/>
      <c r="J40" s="30"/>
      <c r="K40" s="30"/>
      <c r="L40" s="54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="2" customFormat="1" ht="25.44" customHeight="1">
      <c r="A41" s="30"/>
      <c r="B41" s="36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58"/>
      <c r="J41" s="161">
        <f>SUM(J32:J39)</f>
        <v>326700</v>
      </c>
      <c r="K41" s="162"/>
      <c r="L41" s="54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="2" customFormat="1" ht="14.4" customHeight="1">
      <c r="A42" s="30"/>
      <c r="B42" s="36"/>
      <c r="C42" s="30"/>
      <c r="D42" s="30"/>
      <c r="E42" s="30"/>
      <c r="F42" s="30"/>
      <c r="G42" s="30"/>
      <c r="H42" s="30"/>
      <c r="I42" s="30"/>
      <c r="J42" s="30"/>
      <c r="K42" s="30"/>
      <c r="L42" s="54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4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54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0"/>
      <c r="B61" s="36"/>
      <c r="C61" s="30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54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0"/>
      <c r="B65" s="36"/>
      <c r="C65" s="30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54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0"/>
      <c r="B76" s="36"/>
      <c r="C76" s="30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54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="2" customFormat="1" ht="14.4" customHeight="1">
      <c r="A77" s="30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54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="2" customFormat="1" ht="6.96" customHeight="1">
      <c r="A81" s="30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54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="2" customFormat="1" ht="24.96" customHeight="1">
      <c r="A82" s="30"/>
      <c r="B82" s="31"/>
      <c r="C82" s="21" t="s">
        <v>117</v>
      </c>
      <c r="D82" s="32"/>
      <c r="E82" s="32"/>
      <c r="F82" s="32"/>
      <c r="G82" s="32"/>
      <c r="H82" s="32"/>
      <c r="I82" s="32"/>
      <c r="J82" s="32"/>
      <c r="K82" s="32"/>
      <c r="L82" s="54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="2" customFormat="1" ht="6.96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54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="2" customFormat="1" ht="12" customHeight="1">
      <c r="A84" s="30"/>
      <c r="B84" s="31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54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="2" customFormat="1" ht="16.5" customHeight="1">
      <c r="A85" s="30"/>
      <c r="B85" s="31"/>
      <c r="C85" s="32"/>
      <c r="D85" s="32"/>
      <c r="E85" s="174" t="str">
        <f>E7</f>
        <v>Český Brod, ul. Zborovská - Rekonstrukce chodníku</v>
      </c>
      <c r="F85" s="27"/>
      <c r="G85" s="27"/>
      <c r="H85" s="27"/>
      <c r="I85" s="32"/>
      <c r="J85" s="32"/>
      <c r="K85" s="32"/>
      <c r="L85" s="54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="1" customFormat="1" ht="12" customHeight="1">
      <c r="B86" s="19"/>
      <c r="C86" s="27" t="s">
        <v>113</v>
      </c>
      <c r="D86" s="20"/>
      <c r="E86" s="20"/>
      <c r="F86" s="20"/>
      <c r="G86" s="20"/>
      <c r="H86" s="20"/>
      <c r="I86" s="20"/>
      <c r="J86" s="20"/>
      <c r="K86" s="20"/>
      <c r="L86" s="18"/>
    </row>
    <row r="87" s="2" customFormat="1" ht="16.5" customHeight="1">
      <c r="A87" s="30"/>
      <c r="B87" s="31"/>
      <c r="C87" s="32"/>
      <c r="D87" s="32"/>
      <c r="E87" s="174" t="s">
        <v>114</v>
      </c>
      <c r="F87" s="32"/>
      <c r="G87" s="32"/>
      <c r="H87" s="32"/>
      <c r="I87" s="32"/>
      <c r="J87" s="32"/>
      <c r="K87" s="32"/>
      <c r="L87" s="54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="2" customFormat="1" ht="12" customHeight="1">
      <c r="A88" s="30"/>
      <c r="B88" s="31"/>
      <c r="C88" s="27" t="s">
        <v>115</v>
      </c>
      <c r="D88" s="32"/>
      <c r="E88" s="32"/>
      <c r="F88" s="32"/>
      <c r="G88" s="32"/>
      <c r="H88" s="32"/>
      <c r="I88" s="32"/>
      <c r="J88" s="32"/>
      <c r="K88" s="32"/>
      <c r="L88" s="54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="2" customFormat="1" ht="16.5" customHeight="1">
      <c r="A89" s="30"/>
      <c r="B89" s="31"/>
      <c r="C89" s="32"/>
      <c r="D89" s="32"/>
      <c r="E89" s="67" t="str">
        <f>E11</f>
        <v>SO 000 - Vedlejší rozpočtové náklady</v>
      </c>
      <c r="F89" s="32"/>
      <c r="G89" s="32"/>
      <c r="H89" s="32"/>
      <c r="I89" s="32"/>
      <c r="J89" s="32"/>
      <c r="K89" s="32"/>
      <c r="L89" s="54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="2" customFormat="1" ht="6.96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54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="2" customFormat="1" ht="12" customHeight="1">
      <c r="A91" s="30"/>
      <c r="B91" s="31"/>
      <c r="C91" s="27" t="s">
        <v>18</v>
      </c>
      <c r="D91" s="32"/>
      <c r="E91" s="32"/>
      <c r="F91" s="24" t="str">
        <f>F14</f>
        <v xml:space="preserve"> </v>
      </c>
      <c r="G91" s="32"/>
      <c r="H91" s="32"/>
      <c r="I91" s="27" t="s">
        <v>20</v>
      </c>
      <c r="J91" s="70" t="str">
        <f>IF(J14="","",J14)</f>
        <v>16. 10. 2018</v>
      </c>
      <c r="K91" s="32"/>
      <c r="L91" s="54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="2" customFormat="1" ht="6.96" customHeight="1">
      <c r="A92" s="30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54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="2" customFormat="1" ht="27.9" customHeight="1">
      <c r="A93" s="30"/>
      <c r="B93" s="31"/>
      <c r="C93" s="27" t="s">
        <v>22</v>
      </c>
      <c r="D93" s="32"/>
      <c r="E93" s="32"/>
      <c r="F93" s="24" t="str">
        <f>E17</f>
        <v>Město Český Brod</v>
      </c>
      <c r="G93" s="32"/>
      <c r="H93" s="32"/>
      <c r="I93" s="27" t="s">
        <v>29</v>
      </c>
      <c r="J93" s="28" t="str">
        <f>E23</f>
        <v>FORVIA CZ, S.R.O.</v>
      </c>
      <c r="K93" s="32"/>
      <c r="L93" s="54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="2" customFormat="1" ht="15.15" customHeight="1">
      <c r="A94" s="30"/>
      <c r="B94" s="31"/>
      <c r="C94" s="27" t="s">
        <v>28</v>
      </c>
      <c r="D94" s="32"/>
      <c r="E94" s="32"/>
      <c r="F94" s="24" t="str">
        <f>IF(E20="","",E20)</f>
        <v xml:space="preserve"> </v>
      </c>
      <c r="G94" s="32"/>
      <c r="H94" s="32"/>
      <c r="I94" s="27" t="s">
        <v>34</v>
      </c>
      <c r="J94" s="28" t="str">
        <f>E26</f>
        <v xml:space="preserve"> </v>
      </c>
      <c r="K94" s="32"/>
      <c r="L94" s="54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="2" customFormat="1" ht="10.32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54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="2" customFormat="1" ht="29.28" customHeight="1">
      <c r="A96" s="30"/>
      <c r="B96" s="31"/>
      <c r="C96" s="175" t="s">
        <v>118</v>
      </c>
      <c r="D96" s="176"/>
      <c r="E96" s="176"/>
      <c r="F96" s="176"/>
      <c r="G96" s="176"/>
      <c r="H96" s="176"/>
      <c r="I96" s="176"/>
      <c r="J96" s="177" t="s">
        <v>119</v>
      </c>
      <c r="K96" s="176"/>
      <c r="L96" s="54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="2" customFormat="1" ht="10.32" customHeight="1">
      <c r="A97" s="30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54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="2" customFormat="1" ht="22.8" customHeight="1">
      <c r="A98" s="30"/>
      <c r="B98" s="31"/>
      <c r="C98" s="178" t="s">
        <v>120</v>
      </c>
      <c r="D98" s="32"/>
      <c r="E98" s="32"/>
      <c r="F98" s="32"/>
      <c r="G98" s="32"/>
      <c r="H98" s="32"/>
      <c r="I98" s="32"/>
      <c r="J98" s="101">
        <f>J121</f>
        <v>270000</v>
      </c>
      <c r="K98" s="32"/>
      <c r="L98" s="54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5" t="s">
        <v>121</v>
      </c>
    </row>
    <row r="99" s="9" customFormat="1" ht="24.96" customHeight="1">
      <c r="A99" s="9"/>
      <c r="B99" s="179"/>
      <c r="C99" s="180"/>
      <c r="D99" s="181" t="s">
        <v>122</v>
      </c>
      <c r="E99" s="182"/>
      <c r="F99" s="182"/>
      <c r="G99" s="182"/>
      <c r="H99" s="182"/>
      <c r="I99" s="182"/>
      <c r="J99" s="183">
        <f>J122</f>
        <v>270000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0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54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="2" customFormat="1" ht="6.96" customHeight="1">
      <c r="A101" s="30"/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4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5" s="2" customFormat="1" ht="6.96" customHeight="1">
      <c r="A105" s="30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54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="2" customFormat="1" ht="24.96" customHeight="1">
      <c r="A106" s="30"/>
      <c r="B106" s="31"/>
      <c r="C106" s="21" t="s">
        <v>123</v>
      </c>
      <c r="D106" s="32"/>
      <c r="E106" s="32"/>
      <c r="F106" s="32"/>
      <c r="G106" s="32"/>
      <c r="H106" s="32"/>
      <c r="I106" s="32"/>
      <c r="J106" s="32"/>
      <c r="K106" s="32"/>
      <c r="L106" s="54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="2" customFormat="1" ht="6.96" customHeight="1">
      <c r="A107" s="30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54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="2" customFormat="1" ht="12" customHeight="1">
      <c r="A108" s="30"/>
      <c r="B108" s="31"/>
      <c r="C108" s="27" t="s">
        <v>14</v>
      </c>
      <c r="D108" s="32"/>
      <c r="E108" s="32"/>
      <c r="F108" s="32"/>
      <c r="G108" s="32"/>
      <c r="H108" s="32"/>
      <c r="I108" s="32"/>
      <c r="J108" s="32"/>
      <c r="K108" s="32"/>
      <c r="L108" s="54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="2" customFormat="1" ht="16.5" customHeight="1">
      <c r="A109" s="30"/>
      <c r="B109" s="31"/>
      <c r="C109" s="32"/>
      <c r="D109" s="32"/>
      <c r="E109" s="174" t="str">
        <f>E7</f>
        <v>Český Brod, ul. Zborovská - Rekonstrukce chodníku</v>
      </c>
      <c r="F109" s="27"/>
      <c r="G109" s="27"/>
      <c r="H109" s="27"/>
      <c r="I109" s="32"/>
      <c r="J109" s="32"/>
      <c r="K109" s="32"/>
      <c r="L109" s="54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="1" customFormat="1" ht="12" customHeight="1">
      <c r="B110" s="19"/>
      <c r="C110" s="27" t="s">
        <v>113</v>
      </c>
      <c r="D110" s="20"/>
      <c r="E110" s="20"/>
      <c r="F110" s="20"/>
      <c r="G110" s="20"/>
      <c r="H110" s="20"/>
      <c r="I110" s="20"/>
      <c r="J110" s="20"/>
      <c r="K110" s="20"/>
      <c r="L110" s="18"/>
    </row>
    <row r="111" s="2" customFormat="1" ht="16.5" customHeight="1">
      <c r="A111" s="30"/>
      <c r="B111" s="31"/>
      <c r="C111" s="32"/>
      <c r="D111" s="32"/>
      <c r="E111" s="174" t="s">
        <v>114</v>
      </c>
      <c r="F111" s="32"/>
      <c r="G111" s="32"/>
      <c r="H111" s="32"/>
      <c r="I111" s="32"/>
      <c r="J111" s="32"/>
      <c r="K111" s="32"/>
      <c r="L111" s="54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="2" customFormat="1" ht="12" customHeight="1">
      <c r="A112" s="30"/>
      <c r="B112" s="31"/>
      <c r="C112" s="27" t="s">
        <v>115</v>
      </c>
      <c r="D112" s="32"/>
      <c r="E112" s="32"/>
      <c r="F112" s="32"/>
      <c r="G112" s="32"/>
      <c r="H112" s="32"/>
      <c r="I112" s="32"/>
      <c r="J112" s="32"/>
      <c r="K112" s="32"/>
      <c r="L112" s="54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="2" customFormat="1" ht="16.5" customHeight="1">
      <c r="A113" s="30"/>
      <c r="B113" s="31"/>
      <c r="C113" s="32"/>
      <c r="D113" s="32"/>
      <c r="E113" s="67" t="str">
        <f>E11</f>
        <v>SO 000 - Vedlejší rozpočtové náklady</v>
      </c>
      <c r="F113" s="32"/>
      <c r="G113" s="32"/>
      <c r="H113" s="32"/>
      <c r="I113" s="32"/>
      <c r="J113" s="32"/>
      <c r="K113" s="32"/>
      <c r="L113" s="54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="2" customFormat="1" ht="6.96" customHeight="1">
      <c r="A114" s="30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54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="2" customFormat="1" ht="12" customHeight="1">
      <c r="A115" s="30"/>
      <c r="B115" s="31"/>
      <c r="C115" s="27" t="s">
        <v>18</v>
      </c>
      <c r="D115" s="32"/>
      <c r="E115" s="32"/>
      <c r="F115" s="24" t="str">
        <f>F14</f>
        <v xml:space="preserve"> </v>
      </c>
      <c r="G115" s="32"/>
      <c r="H115" s="32"/>
      <c r="I115" s="27" t="s">
        <v>20</v>
      </c>
      <c r="J115" s="70" t="str">
        <f>IF(J14="","",J14)</f>
        <v>16. 10. 2018</v>
      </c>
      <c r="K115" s="32"/>
      <c r="L115" s="54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="2" customFormat="1" ht="6.96" customHeight="1">
      <c r="A116" s="30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54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="2" customFormat="1" ht="27.9" customHeight="1">
      <c r="A117" s="30"/>
      <c r="B117" s="31"/>
      <c r="C117" s="27" t="s">
        <v>22</v>
      </c>
      <c r="D117" s="32"/>
      <c r="E117" s="32"/>
      <c r="F117" s="24" t="str">
        <f>E17</f>
        <v>Město Český Brod</v>
      </c>
      <c r="G117" s="32"/>
      <c r="H117" s="32"/>
      <c r="I117" s="27" t="s">
        <v>29</v>
      </c>
      <c r="J117" s="28" t="str">
        <f>E23</f>
        <v>FORVIA CZ, S.R.O.</v>
      </c>
      <c r="K117" s="32"/>
      <c r="L117" s="54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="2" customFormat="1" ht="15.15" customHeight="1">
      <c r="A118" s="30"/>
      <c r="B118" s="31"/>
      <c r="C118" s="27" t="s">
        <v>28</v>
      </c>
      <c r="D118" s="32"/>
      <c r="E118" s="32"/>
      <c r="F118" s="24" t="str">
        <f>IF(E20="","",E20)</f>
        <v xml:space="preserve"> </v>
      </c>
      <c r="G118" s="32"/>
      <c r="H118" s="32"/>
      <c r="I118" s="27" t="s">
        <v>34</v>
      </c>
      <c r="J118" s="28" t="str">
        <f>E26</f>
        <v xml:space="preserve"> </v>
      </c>
      <c r="K118" s="32"/>
      <c r="L118" s="54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="2" customFormat="1" ht="10.32" customHeight="1">
      <c r="A119" s="30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54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="10" customFormat="1" ht="29.28" customHeight="1">
      <c r="A120" s="185"/>
      <c r="B120" s="186"/>
      <c r="C120" s="187" t="s">
        <v>124</v>
      </c>
      <c r="D120" s="188" t="s">
        <v>61</v>
      </c>
      <c r="E120" s="188" t="s">
        <v>57</v>
      </c>
      <c r="F120" s="188" t="s">
        <v>58</v>
      </c>
      <c r="G120" s="188" t="s">
        <v>125</v>
      </c>
      <c r="H120" s="188" t="s">
        <v>126</v>
      </c>
      <c r="I120" s="188" t="s">
        <v>127</v>
      </c>
      <c r="J120" s="188" t="s">
        <v>119</v>
      </c>
      <c r="K120" s="189" t="s">
        <v>128</v>
      </c>
      <c r="L120" s="190"/>
      <c r="M120" s="91" t="s">
        <v>1</v>
      </c>
      <c r="N120" s="92" t="s">
        <v>40</v>
      </c>
      <c r="O120" s="92" t="s">
        <v>129</v>
      </c>
      <c r="P120" s="92" t="s">
        <v>130</v>
      </c>
      <c r="Q120" s="92" t="s">
        <v>131</v>
      </c>
      <c r="R120" s="92" t="s">
        <v>132</v>
      </c>
      <c r="S120" s="92" t="s">
        <v>133</v>
      </c>
      <c r="T120" s="93" t="s">
        <v>134</v>
      </c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</row>
    <row r="121" s="2" customFormat="1" ht="22.8" customHeight="1">
      <c r="A121" s="30"/>
      <c r="B121" s="31"/>
      <c r="C121" s="98" t="s">
        <v>135</v>
      </c>
      <c r="D121" s="32"/>
      <c r="E121" s="32"/>
      <c r="F121" s="32"/>
      <c r="G121" s="32"/>
      <c r="H121" s="32"/>
      <c r="I121" s="32"/>
      <c r="J121" s="191">
        <f>BK121</f>
        <v>270000</v>
      </c>
      <c r="K121" s="32"/>
      <c r="L121" s="36"/>
      <c r="M121" s="94"/>
      <c r="N121" s="192"/>
      <c r="O121" s="95"/>
      <c r="P121" s="193">
        <f>P122</f>
        <v>0</v>
      </c>
      <c r="Q121" s="95"/>
      <c r="R121" s="193">
        <f>R122</f>
        <v>0</v>
      </c>
      <c r="S121" s="95"/>
      <c r="T121" s="194">
        <f>T122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T121" s="15" t="s">
        <v>75</v>
      </c>
      <c r="AU121" s="15" t="s">
        <v>121</v>
      </c>
      <c r="BK121" s="195">
        <f>BK122</f>
        <v>270000</v>
      </c>
    </row>
    <row r="122" s="11" customFormat="1" ht="25.92" customHeight="1">
      <c r="A122" s="11"/>
      <c r="B122" s="196"/>
      <c r="C122" s="197"/>
      <c r="D122" s="198" t="s">
        <v>75</v>
      </c>
      <c r="E122" s="199" t="s">
        <v>136</v>
      </c>
      <c r="F122" s="199" t="s">
        <v>137</v>
      </c>
      <c r="G122" s="197"/>
      <c r="H122" s="197"/>
      <c r="I122" s="197"/>
      <c r="J122" s="200">
        <f>BK122</f>
        <v>270000</v>
      </c>
      <c r="K122" s="197"/>
      <c r="L122" s="201"/>
      <c r="M122" s="202"/>
      <c r="N122" s="203"/>
      <c r="O122" s="203"/>
      <c r="P122" s="204">
        <f>SUM(P123:P128)</f>
        <v>0</v>
      </c>
      <c r="Q122" s="203"/>
      <c r="R122" s="204">
        <f>SUM(R123:R128)</f>
        <v>0</v>
      </c>
      <c r="S122" s="203"/>
      <c r="T122" s="205">
        <f>SUM(T123:T128)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206" t="s">
        <v>138</v>
      </c>
      <c r="AT122" s="207" t="s">
        <v>75</v>
      </c>
      <c r="AU122" s="207" t="s">
        <v>76</v>
      </c>
      <c r="AY122" s="206" t="s">
        <v>139</v>
      </c>
      <c r="BK122" s="208">
        <f>SUM(BK123:BK128)</f>
        <v>270000</v>
      </c>
    </row>
    <row r="123" s="2" customFormat="1" ht="24" customHeight="1">
      <c r="A123" s="30"/>
      <c r="B123" s="31"/>
      <c r="C123" s="209" t="s">
        <v>83</v>
      </c>
      <c r="D123" s="209" t="s">
        <v>140</v>
      </c>
      <c r="E123" s="210" t="s">
        <v>141</v>
      </c>
      <c r="F123" s="211" t="s">
        <v>142</v>
      </c>
      <c r="G123" s="212" t="s">
        <v>143</v>
      </c>
      <c r="H123" s="213">
        <v>1</v>
      </c>
      <c r="I123" s="214">
        <v>150000</v>
      </c>
      <c r="J123" s="214">
        <f>ROUND(I123*H123,2)</f>
        <v>150000</v>
      </c>
      <c r="K123" s="211" t="s">
        <v>1</v>
      </c>
      <c r="L123" s="36"/>
      <c r="M123" s="215" t="s">
        <v>1</v>
      </c>
      <c r="N123" s="216" t="s">
        <v>41</v>
      </c>
      <c r="O123" s="217">
        <v>0</v>
      </c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219" t="s">
        <v>144</v>
      </c>
      <c r="AT123" s="219" t="s">
        <v>140</v>
      </c>
      <c r="AU123" s="219" t="s">
        <v>83</v>
      </c>
      <c r="AY123" s="15" t="s">
        <v>139</v>
      </c>
      <c r="BE123" s="220">
        <f>IF(N123="základní",J123,0)</f>
        <v>150000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5" t="s">
        <v>83</v>
      </c>
      <c r="BK123" s="220">
        <f>ROUND(I123*H123,2)</f>
        <v>150000</v>
      </c>
      <c r="BL123" s="15" t="s">
        <v>144</v>
      </c>
      <c r="BM123" s="219" t="s">
        <v>145</v>
      </c>
    </row>
    <row r="124" s="2" customFormat="1">
      <c r="A124" s="30"/>
      <c r="B124" s="31"/>
      <c r="C124" s="32"/>
      <c r="D124" s="221" t="s">
        <v>146</v>
      </c>
      <c r="E124" s="32"/>
      <c r="F124" s="222" t="s">
        <v>147</v>
      </c>
      <c r="G124" s="32"/>
      <c r="H124" s="32"/>
      <c r="I124" s="32"/>
      <c r="J124" s="32"/>
      <c r="K124" s="32"/>
      <c r="L124" s="36"/>
      <c r="M124" s="223"/>
      <c r="N124" s="224"/>
      <c r="O124" s="82"/>
      <c r="P124" s="82"/>
      <c r="Q124" s="82"/>
      <c r="R124" s="82"/>
      <c r="S124" s="82"/>
      <c r="T124" s="83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T124" s="15" t="s">
        <v>146</v>
      </c>
      <c r="AU124" s="15" t="s">
        <v>83</v>
      </c>
    </row>
    <row r="125" s="2" customFormat="1" ht="16.5" customHeight="1">
      <c r="A125" s="30"/>
      <c r="B125" s="31"/>
      <c r="C125" s="209" t="s">
        <v>85</v>
      </c>
      <c r="D125" s="209" t="s">
        <v>140</v>
      </c>
      <c r="E125" s="210" t="s">
        <v>148</v>
      </c>
      <c r="F125" s="211" t="s">
        <v>149</v>
      </c>
      <c r="G125" s="212" t="s">
        <v>150</v>
      </c>
      <c r="H125" s="213">
        <v>1</v>
      </c>
      <c r="I125" s="214">
        <v>50000</v>
      </c>
      <c r="J125" s="214">
        <f>ROUND(I125*H125,2)</f>
        <v>50000</v>
      </c>
      <c r="K125" s="211" t="s">
        <v>1</v>
      </c>
      <c r="L125" s="36"/>
      <c r="M125" s="215" t="s">
        <v>1</v>
      </c>
      <c r="N125" s="216" t="s">
        <v>41</v>
      </c>
      <c r="O125" s="217">
        <v>0</v>
      </c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219" t="s">
        <v>144</v>
      </c>
      <c r="AT125" s="219" t="s">
        <v>140</v>
      </c>
      <c r="AU125" s="219" t="s">
        <v>83</v>
      </c>
      <c r="AY125" s="15" t="s">
        <v>139</v>
      </c>
      <c r="BE125" s="220">
        <f>IF(N125="základní",J125,0)</f>
        <v>50000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5" t="s">
        <v>83</v>
      </c>
      <c r="BK125" s="220">
        <f>ROUND(I125*H125,2)</f>
        <v>50000</v>
      </c>
      <c r="BL125" s="15" t="s">
        <v>144</v>
      </c>
      <c r="BM125" s="219" t="s">
        <v>151</v>
      </c>
    </row>
    <row r="126" s="2" customFormat="1">
      <c r="A126" s="30"/>
      <c r="B126" s="31"/>
      <c r="C126" s="32"/>
      <c r="D126" s="221" t="s">
        <v>146</v>
      </c>
      <c r="E126" s="32"/>
      <c r="F126" s="222" t="s">
        <v>152</v>
      </c>
      <c r="G126" s="32"/>
      <c r="H126" s="32"/>
      <c r="I126" s="32"/>
      <c r="J126" s="32"/>
      <c r="K126" s="32"/>
      <c r="L126" s="36"/>
      <c r="M126" s="223"/>
      <c r="N126" s="224"/>
      <c r="O126" s="82"/>
      <c r="P126" s="82"/>
      <c r="Q126" s="82"/>
      <c r="R126" s="82"/>
      <c r="S126" s="82"/>
      <c r="T126" s="83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5" t="s">
        <v>146</v>
      </c>
      <c r="AU126" s="15" t="s">
        <v>83</v>
      </c>
    </row>
    <row r="127" s="2" customFormat="1" ht="24" customHeight="1">
      <c r="A127" s="30"/>
      <c r="B127" s="31"/>
      <c r="C127" s="209" t="s">
        <v>153</v>
      </c>
      <c r="D127" s="209" t="s">
        <v>140</v>
      </c>
      <c r="E127" s="210" t="s">
        <v>154</v>
      </c>
      <c r="F127" s="211" t="s">
        <v>155</v>
      </c>
      <c r="G127" s="212" t="s">
        <v>143</v>
      </c>
      <c r="H127" s="213">
        <v>1</v>
      </c>
      <c r="I127" s="214">
        <v>70000</v>
      </c>
      <c r="J127" s="214">
        <f>ROUND(I127*H127,2)</f>
        <v>70000</v>
      </c>
      <c r="K127" s="211" t="s">
        <v>1</v>
      </c>
      <c r="L127" s="36"/>
      <c r="M127" s="215" t="s">
        <v>1</v>
      </c>
      <c r="N127" s="216" t="s">
        <v>41</v>
      </c>
      <c r="O127" s="217">
        <v>0</v>
      </c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219" t="s">
        <v>144</v>
      </c>
      <c r="AT127" s="219" t="s">
        <v>140</v>
      </c>
      <c r="AU127" s="219" t="s">
        <v>83</v>
      </c>
      <c r="AY127" s="15" t="s">
        <v>139</v>
      </c>
      <c r="BE127" s="220">
        <f>IF(N127="základní",J127,0)</f>
        <v>70000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5" t="s">
        <v>83</v>
      </c>
      <c r="BK127" s="220">
        <f>ROUND(I127*H127,2)</f>
        <v>70000</v>
      </c>
      <c r="BL127" s="15" t="s">
        <v>144</v>
      </c>
      <c r="BM127" s="219" t="s">
        <v>156</v>
      </c>
    </row>
    <row r="128" s="2" customFormat="1">
      <c r="A128" s="30"/>
      <c r="B128" s="31"/>
      <c r="C128" s="32"/>
      <c r="D128" s="221" t="s">
        <v>146</v>
      </c>
      <c r="E128" s="32"/>
      <c r="F128" s="222" t="s">
        <v>155</v>
      </c>
      <c r="G128" s="32"/>
      <c r="H128" s="32"/>
      <c r="I128" s="32"/>
      <c r="J128" s="32"/>
      <c r="K128" s="32"/>
      <c r="L128" s="36"/>
      <c r="M128" s="225"/>
      <c r="N128" s="226"/>
      <c r="O128" s="227"/>
      <c r="P128" s="227"/>
      <c r="Q128" s="227"/>
      <c r="R128" s="227"/>
      <c r="S128" s="227"/>
      <c r="T128" s="228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5" t="s">
        <v>146</v>
      </c>
      <c r="AU128" s="15" t="s">
        <v>83</v>
      </c>
    </row>
    <row r="129" s="2" customFormat="1" ht="6.96" customHeight="1">
      <c r="A129" s="30"/>
      <c r="B129" s="57"/>
      <c r="C129" s="58"/>
      <c r="D129" s="58"/>
      <c r="E129" s="58"/>
      <c r="F129" s="58"/>
      <c r="G129" s="58"/>
      <c r="H129" s="58"/>
      <c r="I129" s="58"/>
      <c r="J129" s="58"/>
      <c r="K129" s="58"/>
      <c r="L129" s="36"/>
      <c r="M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</sheetData>
  <sheetProtection sheet="1" autoFilter="0" formatColumns="0" formatRows="0" objects="1" scenarios="1" spinCount="100000" saltValue="506gVSDwDQu4OtYulP7D/O1VJdaRTFBikgc++tCt9lnmFuC/GauG7BXyFyacp6fGvXRjTF0BOWkPZktl8TMdCw==" hashValue="GwxUfs9hAEzTD0hOaVtTnEITRrQNGP+TTBMxGb1YqU0xYdQx4jbuydEGy+2GNZv34mG8D9CWKRX91nxtOm8iBw==" algorithmName="SHA-512" password="CC35"/>
  <autoFilter ref="C120:K12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1">
      <c r="A1" s="20"/>
    </row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93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8"/>
      <c r="AT3" s="15" t="s">
        <v>85</v>
      </c>
    </row>
    <row r="4" s="1" customFormat="1" ht="24.96" customHeight="1">
      <c r="B4" s="18"/>
      <c r="D4" s="139" t="s">
        <v>112</v>
      </c>
      <c r="L4" s="18"/>
      <c r="M4" s="140" t="s">
        <v>10</v>
      </c>
      <c r="AT4" s="15" t="s">
        <v>4</v>
      </c>
    </row>
    <row r="5" s="1" customFormat="1" ht="6.96" customHeight="1">
      <c r="B5" s="18"/>
      <c r="L5" s="18"/>
    </row>
    <row r="6" s="1" customFormat="1" ht="12" customHeight="1">
      <c r="B6" s="18"/>
      <c r="D6" s="141" t="s">
        <v>14</v>
      </c>
      <c r="L6" s="18"/>
    </row>
    <row r="7" s="1" customFormat="1" ht="16.5" customHeight="1">
      <c r="B7" s="18"/>
      <c r="E7" s="142" t="str">
        <f>'Rekapitulace stavby'!K6</f>
        <v>Český Brod, ul. Zborovská - Rekonstrukce chodníku</v>
      </c>
      <c r="F7" s="141"/>
      <c r="G7" s="141"/>
      <c r="H7" s="141"/>
      <c r="L7" s="18"/>
    </row>
    <row r="8" s="1" customFormat="1" ht="12" customHeight="1">
      <c r="B8" s="18"/>
      <c r="D8" s="141" t="s">
        <v>113</v>
      </c>
      <c r="L8" s="18"/>
    </row>
    <row r="9" s="2" customFormat="1" ht="16.5" customHeight="1">
      <c r="A9" s="30"/>
      <c r="B9" s="36"/>
      <c r="C9" s="30"/>
      <c r="D9" s="30"/>
      <c r="E9" s="142" t="s">
        <v>114</v>
      </c>
      <c r="F9" s="30"/>
      <c r="G9" s="30"/>
      <c r="H9" s="30"/>
      <c r="I9" s="30"/>
      <c r="J9" s="30"/>
      <c r="K9" s="30"/>
      <c r="L9" s="54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="2" customFormat="1" ht="12" customHeight="1">
      <c r="A10" s="30"/>
      <c r="B10" s="36"/>
      <c r="C10" s="30"/>
      <c r="D10" s="141" t="s">
        <v>115</v>
      </c>
      <c r="E10" s="30"/>
      <c r="F10" s="30"/>
      <c r="G10" s="30"/>
      <c r="H10" s="30"/>
      <c r="I10" s="30"/>
      <c r="J10" s="30"/>
      <c r="K10" s="30"/>
      <c r="L10" s="54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="2" customFormat="1" ht="16.5" customHeight="1">
      <c r="A11" s="30"/>
      <c r="B11" s="36"/>
      <c r="C11" s="30"/>
      <c r="D11" s="30"/>
      <c r="E11" s="143" t="s">
        <v>157</v>
      </c>
      <c r="F11" s="30"/>
      <c r="G11" s="30"/>
      <c r="H11" s="30"/>
      <c r="I11" s="30"/>
      <c r="J11" s="30"/>
      <c r="K11" s="30"/>
      <c r="L11" s="54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="2" customFormat="1">
      <c r="A12" s="30"/>
      <c r="B12" s="36"/>
      <c r="C12" s="30"/>
      <c r="D12" s="30"/>
      <c r="E12" s="30"/>
      <c r="F12" s="30"/>
      <c r="G12" s="30"/>
      <c r="H12" s="30"/>
      <c r="I12" s="30"/>
      <c r="J12" s="30"/>
      <c r="K12" s="30"/>
      <c r="L12" s="54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="2" customFormat="1" ht="12" customHeight="1">
      <c r="A13" s="30"/>
      <c r="B13" s="36"/>
      <c r="C13" s="30"/>
      <c r="D13" s="141" t="s">
        <v>16</v>
      </c>
      <c r="E13" s="30"/>
      <c r="F13" s="132" t="s">
        <v>1</v>
      </c>
      <c r="G13" s="30"/>
      <c r="H13" s="30"/>
      <c r="I13" s="141" t="s">
        <v>17</v>
      </c>
      <c r="J13" s="132" t="s">
        <v>1</v>
      </c>
      <c r="K13" s="30"/>
      <c r="L13" s="54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="2" customFormat="1" ht="12" customHeight="1">
      <c r="A14" s="30"/>
      <c r="B14" s="36"/>
      <c r="C14" s="30"/>
      <c r="D14" s="141" t="s">
        <v>18</v>
      </c>
      <c r="E14" s="30"/>
      <c r="F14" s="132" t="s">
        <v>19</v>
      </c>
      <c r="G14" s="30"/>
      <c r="H14" s="30"/>
      <c r="I14" s="141" t="s">
        <v>20</v>
      </c>
      <c r="J14" s="144" t="str">
        <f>'Rekapitulace stavby'!AN8</f>
        <v>16. 10. 2018</v>
      </c>
      <c r="K14" s="30"/>
      <c r="L14" s="54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="2" customFormat="1" ht="10.8" customHeight="1">
      <c r="A15" s="30"/>
      <c r="B15" s="36"/>
      <c r="C15" s="30"/>
      <c r="D15" s="30"/>
      <c r="E15" s="30"/>
      <c r="F15" s="30"/>
      <c r="G15" s="30"/>
      <c r="H15" s="30"/>
      <c r="I15" s="30"/>
      <c r="J15" s="30"/>
      <c r="K15" s="30"/>
      <c r="L15" s="54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="2" customFormat="1" ht="12" customHeight="1">
      <c r="A16" s="30"/>
      <c r="B16" s="36"/>
      <c r="C16" s="30"/>
      <c r="D16" s="141" t="s">
        <v>22</v>
      </c>
      <c r="E16" s="30"/>
      <c r="F16" s="30"/>
      <c r="G16" s="30"/>
      <c r="H16" s="30"/>
      <c r="I16" s="141" t="s">
        <v>23</v>
      </c>
      <c r="J16" s="132" t="str">
        <f>IF('Rekapitulace stavby'!AN10="","",'Rekapitulace stavby'!AN10)</f>
        <v>00235334</v>
      </c>
      <c r="K16" s="30"/>
      <c r="L16" s="54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="2" customFormat="1" ht="18" customHeight="1">
      <c r="A17" s="30"/>
      <c r="B17" s="36"/>
      <c r="C17" s="30"/>
      <c r="D17" s="30"/>
      <c r="E17" s="132" t="str">
        <f>IF('Rekapitulace stavby'!E11="","",'Rekapitulace stavby'!E11)</f>
        <v>Město Český Brod</v>
      </c>
      <c r="F17" s="30"/>
      <c r="G17" s="30"/>
      <c r="H17" s="30"/>
      <c r="I17" s="141" t="s">
        <v>26</v>
      </c>
      <c r="J17" s="132" t="str">
        <f>IF('Rekapitulace stavby'!AN11="","",'Rekapitulace stavby'!AN11)</f>
        <v>CZ00235334</v>
      </c>
      <c r="K17" s="30"/>
      <c r="L17" s="54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="2" customFormat="1" ht="6.96" customHeight="1">
      <c r="A18" s="30"/>
      <c r="B18" s="36"/>
      <c r="C18" s="30"/>
      <c r="D18" s="30"/>
      <c r="E18" s="30"/>
      <c r="F18" s="30"/>
      <c r="G18" s="30"/>
      <c r="H18" s="30"/>
      <c r="I18" s="30"/>
      <c r="J18" s="30"/>
      <c r="K18" s="30"/>
      <c r="L18" s="54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="2" customFormat="1" ht="12" customHeight="1">
      <c r="A19" s="30"/>
      <c r="B19" s="36"/>
      <c r="C19" s="30"/>
      <c r="D19" s="141" t="s">
        <v>28</v>
      </c>
      <c r="E19" s="30"/>
      <c r="F19" s="30"/>
      <c r="G19" s="30"/>
      <c r="H19" s="30"/>
      <c r="I19" s="141" t="s">
        <v>23</v>
      </c>
      <c r="J19" s="132" t="str">
        <f>'Rekapitulace stavby'!AN13</f>
        <v/>
      </c>
      <c r="K19" s="30"/>
      <c r="L19" s="54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="2" customFormat="1" ht="18" customHeight="1">
      <c r="A20" s="30"/>
      <c r="B20" s="36"/>
      <c r="C20" s="30"/>
      <c r="D20" s="30"/>
      <c r="E20" s="132" t="str">
        <f>'Rekapitulace stavby'!E14</f>
        <v xml:space="preserve"> </v>
      </c>
      <c r="F20" s="132"/>
      <c r="G20" s="132"/>
      <c r="H20" s="132"/>
      <c r="I20" s="141" t="s">
        <v>26</v>
      </c>
      <c r="J20" s="132" t="str">
        <f>'Rekapitulace stavby'!AN14</f>
        <v/>
      </c>
      <c r="K20" s="30"/>
      <c r="L20" s="54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="2" customFormat="1" ht="6.96" customHeight="1">
      <c r="A21" s="30"/>
      <c r="B21" s="36"/>
      <c r="C21" s="30"/>
      <c r="D21" s="30"/>
      <c r="E21" s="30"/>
      <c r="F21" s="30"/>
      <c r="G21" s="30"/>
      <c r="H21" s="30"/>
      <c r="I21" s="30"/>
      <c r="J21" s="30"/>
      <c r="K21" s="30"/>
      <c r="L21" s="54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="2" customFormat="1" ht="12" customHeight="1">
      <c r="A22" s="30"/>
      <c r="B22" s="36"/>
      <c r="C22" s="30"/>
      <c r="D22" s="141" t="s">
        <v>29</v>
      </c>
      <c r="E22" s="30"/>
      <c r="F22" s="30"/>
      <c r="G22" s="30"/>
      <c r="H22" s="30"/>
      <c r="I22" s="141" t="s">
        <v>23</v>
      </c>
      <c r="J22" s="132" t="str">
        <f>IF('Rekapitulace stavby'!AN16="","",'Rekapitulace stavby'!AN16)</f>
        <v>02992485</v>
      </c>
      <c r="K22" s="30"/>
      <c r="L22" s="54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="2" customFormat="1" ht="18" customHeight="1">
      <c r="A23" s="30"/>
      <c r="B23" s="36"/>
      <c r="C23" s="30"/>
      <c r="D23" s="30"/>
      <c r="E23" s="132" t="str">
        <f>IF('Rekapitulace stavby'!E17="","",'Rekapitulace stavby'!E17)</f>
        <v>FORVIA CZ, S.R.O.</v>
      </c>
      <c r="F23" s="30"/>
      <c r="G23" s="30"/>
      <c r="H23" s="30"/>
      <c r="I23" s="141" t="s">
        <v>26</v>
      </c>
      <c r="J23" s="132" t="str">
        <f>IF('Rekapitulace stavby'!AN17="","",'Rekapitulace stavby'!AN17)</f>
        <v>CZ02992485</v>
      </c>
      <c r="K23" s="30"/>
      <c r="L23" s="54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="2" customFormat="1" ht="6.96" customHeight="1">
      <c r="A24" s="30"/>
      <c r="B24" s="36"/>
      <c r="C24" s="30"/>
      <c r="D24" s="30"/>
      <c r="E24" s="30"/>
      <c r="F24" s="30"/>
      <c r="G24" s="30"/>
      <c r="H24" s="30"/>
      <c r="I24" s="30"/>
      <c r="J24" s="30"/>
      <c r="K24" s="30"/>
      <c r="L24" s="54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="2" customFormat="1" ht="12" customHeight="1">
      <c r="A25" s="30"/>
      <c r="B25" s="36"/>
      <c r="C25" s="30"/>
      <c r="D25" s="141" t="s">
        <v>34</v>
      </c>
      <c r="E25" s="30"/>
      <c r="F25" s="30"/>
      <c r="G25" s="30"/>
      <c r="H25" s="30"/>
      <c r="I25" s="141" t="s">
        <v>23</v>
      </c>
      <c r="J25" s="132" t="str">
        <f>IF('Rekapitulace stavby'!AN19="","",'Rekapitulace stavby'!AN19)</f>
        <v/>
      </c>
      <c r="K25" s="30"/>
      <c r="L25" s="54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="2" customFormat="1" ht="18" customHeight="1">
      <c r="A26" s="30"/>
      <c r="B26" s="36"/>
      <c r="C26" s="30"/>
      <c r="D26" s="30"/>
      <c r="E26" s="132" t="str">
        <f>IF('Rekapitulace stavby'!E20="","",'Rekapitulace stavby'!E20)</f>
        <v xml:space="preserve"> </v>
      </c>
      <c r="F26" s="30"/>
      <c r="G26" s="30"/>
      <c r="H26" s="30"/>
      <c r="I26" s="141" t="s">
        <v>26</v>
      </c>
      <c r="J26" s="132" t="str">
        <f>IF('Rekapitulace stavby'!AN20="","",'Rekapitulace stavby'!AN20)</f>
        <v/>
      </c>
      <c r="K26" s="30"/>
      <c r="L26" s="54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="2" customFormat="1" ht="6.96" customHeight="1">
      <c r="A27" s="30"/>
      <c r="B27" s="36"/>
      <c r="C27" s="30"/>
      <c r="D27" s="30"/>
      <c r="E27" s="30"/>
      <c r="F27" s="30"/>
      <c r="G27" s="30"/>
      <c r="H27" s="30"/>
      <c r="I27" s="30"/>
      <c r="J27" s="30"/>
      <c r="K27" s="30"/>
      <c r="L27" s="54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="2" customFormat="1" ht="12" customHeight="1">
      <c r="A28" s="30"/>
      <c r="B28" s="36"/>
      <c r="C28" s="30"/>
      <c r="D28" s="141" t="s">
        <v>35</v>
      </c>
      <c r="E28" s="30"/>
      <c r="F28" s="30"/>
      <c r="G28" s="30"/>
      <c r="H28" s="30"/>
      <c r="I28" s="30"/>
      <c r="J28" s="30"/>
      <c r="K28" s="30"/>
      <c r="L28" s="54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="8" customFormat="1" ht="16.5" customHeight="1">
      <c r="A29" s="145"/>
      <c r="B29" s="146"/>
      <c r="C29" s="145"/>
      <c r="D29" s="145"/>
      <c r="E29" s="147" t="s">
        <v>1</v>
      </c>
      <c r="F29" s="147"/>
      <c r="G29" s="147"/>
      <c r="H29" s="147"/>
      <c r="I29" s="145"/>
      <c r="J29" s="145"/>
      <c r="K29" s="145"/>
      <c r="L29" s="148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</row>
    <row r="30" s="2" customFormat="1" ht="6.96" customHeight="1">
      <c r="A30" s="30"/>
      <c r="B30" s="36"/>
      <c r="C30" s="30"/>
      <c r="D30" s="30"/>
      <c r="E30" s="30"/>
      <c r="F30" s="30"/>
      <c r="G30" s="30"/>
      <c r="H30" s="30"/>
      <c r="I30" s="30"/>
      <c r="J30" s="30"/>
      <c r="K30" s="30"/>
      <c r="L30" s="54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="2" customFormat="1" ht="6.96" customHeight="1">
      <c r="A31" s="30"/>
      <c r="B31" s="36"/>
      <c r="C31" s="30"/>
      <c r="D31" s="149"/>
      <c r="E31" s="149"/>
      <c r="F31" s="149"/>
      <c r="G31" s="149"/>
      <c r="H31" s="149"/>
      <c r="I31" s="149"/>
      <c r="J31" s="149"/>
      <c r="K31" s="149"/>
      <c r="L31" s="54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="2" customFormat="1" ht="25.44" customHeight="1">
      <c r="A32" s="30"/>
      <c r="B32" s="36"/>
      <c r="C32" s="30"/>
      <c r="D32" s="150" t="s">
        <v>36</v>
      </c>
      <c r="E32" s="30"/>
      <c r="F32" s="30"/>
      <c r="G32" s="30"/>
      <c r="H32" s="30"/>
      <c r="I32" s="30"/>
      <c r="J32" s="151">
        <f>ROUND(J128, 2)</f>
        <v>280329.44</v>
      </c>
      <c r="K32" s="30"/>
      <c r="L32" s="54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="2" customFormat="1" ht="6.96" customHeight="1">
      <c r="A33" s="30"/>
      <c r="B33" s="36"/>
      <c r="C33" s="30"/>
      <c r="D33" s="149"/>
      <c r="E33" s="149"/>
      <c r="F33" s="149"/>
      <c r="G33" s="149"/>
      <c r="H33" s="149"/>
      <c r="I33" s="149"/>
      <c r="J33" s="149"/>
      <c r="K33" s="149"/>
      <c r="L33" s="54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="2" customFormat="1" ht="14.4" customHeight="1">
      <c r="A34" s="30"/>
      <c r="B34" s="36"/>
      <c r="C34" s="30"/>
      <c r="D34" s="30"/>
      <c r="E34" s="30"/>
      <c r="F34" s="152" t="s">
        <v>38</v>
      </c>
      <c r="G34" s="30"/>
      <c r="H34" s="30"/>
      <c r="I34" s="152" t="s">
        <v>37</v>
      </c>
      <c r="J34" s="152" t="s">
        <v>39</v>
      </c>
      <c r="K34" s="30"/>
      <c r="L34" s="54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="2" customFormat="1" ht="14.4" customHeight="1">
      <c r="A35" s="30"/>
      <c r="B35" s="36"/>
      <c r="C35" s="30"/>
      <c r="D35" s="153" t="s">
        <v>40</v>
      </c>
      <c r="E35" s="141" t="s">
        <v>41</v>
      </c>
      <c r="F35" s="154">
        <f>ROUND((SUM(BE128:BE260)),  2)</f>
        <v>280329.44</v>
      </c>
      <c r="G35" s="30"/>
      <c r="H35" s="30"/>
      <c r="I35" s="155">
        <v>0.20999999999999999</v>
      </c>
      <c r="J35" s="154">
        <f>ROUND(((SUM(BE128:BE260))*I35),  2)</f>
        <v>58869.18</v>
      </c>
      <c r="K35" s="30"/>
      <c r="L35" s="54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="2" customFormat="1" ht="14.4" customHeight="1">
      <c r="A36" s="30"/>
      <c r="B36" s="36"/>
      <c r="C36" s="30"/>
      <c r="D36" s="30"/>
      <c r="E36" s="141" t="s">
        <v>42</v>
      </c>
      <c r="F36" s="154">
        <f>ROUND((SUM(BF128:BF260)),  2)</f>
        <v>0</v>
      </c>
      <c r="G36" s="30"/>
      <c r="H36" s="30"/>
      <c r="I36" s="155">
        <v>0.14999999999999999</v>
      </c>
      <c r="J36" s="154">
        <f>ROUND(((SUM(BF128:BF260))*I36),  2)</f>
        <v>0</v>
      </c>
      <c r="K36" s="30"/>
      <c r="L36" s="54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hidden="1" s="2" customFormat="1" ht="14.4" customHeight="1">
      <c r="A37" s="30"/>
      <c r="B37" s="36"/>
      <c r="C37" s="30"/>
      <c r="D37" s="30"/>
      <c r="E37" s="141" t="s">
        <v>43</v>
      </c>
      <c r="F37" s="154">
        <f>ROUND((SUM(BG128:BG260)),  2)</f>
        <v>0</v>
      </c>
      <c r="G37" s="30"/>
      <c r="H37" s="30"/>
      <c r="I37" s="155">
        <v>0.20999999999999999</v>
      </c>
      <c r="J37" s="154">
        <f>0</f>
        <v>0</v>
      </c>
      <c r="K37" s="30"/>
      <c r="L37" s="54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hidden="1" s="2" customFormat="1" ht="14.4" customHeight="1">
      <c r="A38" s="30"/>
      <c r="B38" s="36"/>
      <c r="C38" s="30"/>
      <c r="D38" s="30"/>
      <c r="E38" s="141" t="s">
        <v>44</v>
      </c>
      <c r="F38" s="154">
        <f>ROUND((SUM(BH128:BH260)),  2)</f>
        <v>0</v>
      </c>
      <c r="G38" s="30"/>
      <c r="H38" s="30"/>
      <c r="I38" s="155">
        <v>0.14999999999999999</v>
      </c>
      <c r="J38" s="154">
        <f>0</f>
        <v>0</v>
      </c>
      <c r="K38" s="30"/>
      <c r="L38" s="54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hidden="1" s="2" customFormat="1" ht="14.4" customHeight="1">
      <c r="A39" s="30"/>
      <c r="B39" s="36"/>
      <c r="C39" s="30"/>
      <c r="D39" s="30"/>
      <c r="E39" s="141" t="s">
        <v>45</v>
      </c>
      <c r="F39" s="154">
        <f>ROUND((SUM(BI128:BI260)),  2)</f>
        <v>0</v>
      </c>
      <c r="G39" s="30"/>
      <c r="H39" s="30"/>
      <c r="I39" s="155">
        <v>0</v>
      </c>
      <c r="J39" s="154">
        <f>0</f>
        <v>0</v>
      </c>
      <c r="K39" s="30"/>
      <c r="L39" s="54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="2" customFormat="1" ht="6.96" customHeight="1">
      <c r="A40" s="30"/>
      <c r="B40" s="36"/>
      <c r="C40" s="30"/>
      <c r="D40" s="30"/>
      <c r="E40" s="30"/>
      <c r="F40" s="30"/>
      <c r="G40" s="30"/>
      <c r="H40" s="30"/>
      <c r="I40" s="30"/>
      <c r="J40" s="30"/>
      <c r="K40" s="30"/>
      <c r="L40" s="54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="2" customFormat="1" ht="25.44" customHeight="1">
      <c r="A41" s="30"/>
      <c r="B41" s="36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58"/>
      <c r="J41" s="161">
        <f>SUM(J32:J39)</f>
        <v>339198.62</v>
      </c>
      <c r="K41" s="162"/>
      <c r="L41" s="54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="2" customFormat="1" ht="14.4" customHeight="1">
      <c r="A42" s="30"/>
      <c r="B42" s="36"/>
      <c r="C42" s="30"/>
      <c r="D42" s="30"/>
      <c r="E42" s="30"/>
      <c r="F42" s="30"/>
      <c r="G42" s="30"/>
      <c r="H42" s="30"/>
      <c r="I42" s="30"/>
      <c r="J42" s="30"/>
      <c r="K42" s="30"/>
      <c r="L42" s="54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4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54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0"/>
      <c r="B61" s="36"/>
      <c r="C61" s="30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54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0"/>
      <c r="B65" s="36"/>
      <c r="C65" s="30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54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0"/>
      <c r="B76" s="36"/>
      <c r="C76" s="30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54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="2" customFormat="1" ht="14.4" customHeight="1">
      <c r="A77" s="30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54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="2" customFormat="1" ht="6.96" customHeight="1">
      <c r="A81" s="30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54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="2" customFormat="1" ht="24.96" customHeight="1">
      <c r="A82" s="30"/>
      <c r="B82" s="31"/>
      <c r="C82" s="21" t="s">
        <v>117</v>
      </c>
      <c r="D82" s="32"/>
      <c r="E82" s="32"/>
      <c r="F82" s="32"/>
      <c r="G82" s="32"/>
      <c r="H82" s="32"/>
      <c r="I82" s="32"/>
      <c r="J82" s="32"/>
      <c r="K82" s="32"/>
      <c r="L82" s="54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="2" customFormat="1" ht="6.96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54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="2" customFormat="1" ht="12" customHeight="1">
      <c r="A84" s="30"/>
      <c r="B84" s="31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54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="2" customFormat="1" ht="16.5" customHeight="1">
      <c r="A85" s="30"/>
      <c r="B85" s="31"/>
      <c r="C85" s="32"/>
      <c r="D85" s="32"/>
      <c r="E85" s="174" t="str">
        <f>E7</f>
        <v>Český Brod, ul. Zborovská - Rekonstrukce chodníku</v>
      </c>
      <c r="F85" s="27"/>
      <c r="G85" s="27"/>
      <c r="H85" s="27"/>
      <c r="I85" s="32"/>
      <c r="J85" s="32"/>
      <c r="K85" s="32"/>
      <c r="L85" s="54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="1" customFormat="1" ht="12" customHeight="1">
      <c r="B86" s="19"/>
      <c r="C86" s="27" t="s">
        <v>113</v>
      </c>
      <c r="D86" s="20"/>
      <c r="E86" s="20"/>
      <c r="F86" s="20"/>
      <c r="G86" s="20"/>
      <c r="H86" s="20"/>
      <c r="I86" s="20"/>
      <c r="J86" s="20"/>
      <c r="K86" s="20"/>
      <c r="L86" s="18"/>
    </row>
    <row r="87" s="2" customFormat="1" ht="16.5" customHeight="1">
      <c r="A87" s="30"/>
      <c r="B87" s="31"/>
      <c r="C87" s="32"/>
      <c r="D87" s="32"/>
      <c r="E87" s="174" t="s">
        <v>114</v>
      </c>
      <c r="F87" s="32"/>
      <c r="G87" s="32"/>
      <c r="H87" s="32"/>
      <c r="I87" s="32"/>
      <c r="J87" s="32"/>
      <c r="K87" s="32"/>
      <c r="L87" s="54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="2" customFormat="1" ht="12" customHeight="1">
      <c r="A88" s="30"/>
      <c r="B88" s="31"/>
      <c r="C88" s="27" t="s">
        <v>115</v>
      </c>
      <c r="D88" s="32"/>
      <c r="E88" s="32"/>
      <c r="F88" s="32"/>
      <c r="G88" s="32"/>
      <c r="H88" s="32"/>
      <c r="I88" s="32"/>
      <c r="J88" s="32"/>
      <c r="K88" s="32"/>
      <c r="L88" s="54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="2" customFormat="1" ht="16.5" customHeight="1">
      <c r="A89" s="30"/>
      <c r="B89" s="31"/>
      <c r="C89" s="32"/>
      <c r="D89" s="32"/>
      <c r="E89" s="67" t="str">
        <f>E11</f>
        <v>SO 101 - Rekonstrukce chodníku SO 101</v>
      </c>
      <c r="F89" s="32"/>
      <c r="G89" s="32"/>
      <c r="H89" s="32"/>
      <c r="I89" s="32"/>
      <c r="J89" s="32"/>
      <c r="K89" s="32"/>
      <c r="L89" s="54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="2" customFormat="1" ht="6.96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54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="2" customFormat="1" ht="12" customHeight="1">
      <c r="A91" s="30"/>
      <c r="B91" s="31"/>
      <c r="C91" s="27" t="s">
        <v>18</v>
      </c>
      <c r="D91" s="32"/>
      <c r="E91" s="32"/>
      <c r="F91" s="24" t="str">
        <f>F14</f>
        <v xml:space="preserve"> </v>
      </c>
      <c r="G91" s="32"/>
      <c r="H91" s="32"/>
      <c r="I91" s="27" t="s">
        <v>20</v>
      </c>
      <c r="J91" s="70" t="str">
        <f>IF(J14="","",J14)</f>
        <v>16. 10. 2018</v>
      </c>
      <c r="K91" s="32"/>
      <c r="L91" s="54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="2" customFormat="1" ht="6.96" customHeight="1">
      <c r="A92" s="30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54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="2" customFormat="1" ht="27.9" customHeight="1">
      <c r="A93" s="30"/>
      <c r="B93" s="31"/>
      <c r="C93" s="27" t="s">
        <v>22</v>
      </c>
      <c r="D93" s="32"/>
      <c r="E93" s="32"/>
      <c r="F93" s="24" t="str">
        <f>E17</f>
        <v>Město Český Brod</v>
      </c>
      <c r="G93" s="32"/>
      <c r="H93" s="32"/>
      <c r="I93" s="27" t="s">
        <v>29</v>
      </c>
      <c r="J93" s="28" t="str">
        <f>E23</f>
        <v>FORVIA CZ, S.R.O.</v>
      </c>
      <c r="K93" s="32"/>
      <c r="L93" s="54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="2" customFormat="1" ht="15.15" customHeight="1">
      <c r="A94" s="30"/>
      <c r="B94" s="31"/>
      <c r="C94" s="27" t="s">
        <v>28</v>
      </c>
      <c r="D94" s="32"/>
      <c r="E94" s="32"/>
      <c r="F94" s="24" t="str">
        <f>IF(E20="","",E20)</f>
        <v xml:space="preserve"> </v>
      </c>
      <c r="G94" s="32"/>
      <c r="H94" s="32"/>
      <c r="I94" s="27" t="s">
        <v>34</v>
      </c>
      <c r="J94" s="28" t="str">
        <f>E26</f>
        <v xml:space="preserve"> </v>
      </c>
      <c r="K94" s="32"/>
      <c r="L94" s="54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="2" customFormat="1" ht="10.32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54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="2" customFormat="1" ht="29.28" customHeight="1">
      <c r="A96" s="30"/>
      <c r="B96" s="31"/>
      <c r="C96" s="175" t="s">
        <v>118</v>
      </c>
      <c r="D96" s="176"/>
      <c r="E96" s="176"/>
      <c r="F96" s="176"/>
      <c r="G96" s="176"/>
      <c r="H96" s="176"/>
      <c r="I96" s="176"/>
      <c r="J96" s="177" t="s">
        <v>119</v>
      </c>
      <c r="K96" s="176"/>
      <c r="L96" s="54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="2" customFormat="1" ht="10.32" customHeight="1">
      <c r="A97" s="30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54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="2" customFormat="1" ht="22.8" customHeight="1">
      <c r="A98" s="30"/>
      <c r="B98" s="31"/>
      <c r="C98" s="178" t="s">
        <v>120</v>
      </c>
      <c r="D98" s="32"/>
      <c r="E98" s="32"/>
      <c r="F98" s="32"/>
      <c r="G98" s="32"/>
      <c r="H98" s="32"/>
      <c r="I98" s="32"/>
      <c r="J98" s="101">
        <f>J128</f>
        <v>280329.44</v>
      </c>
      <c r="K98" s="32"/>
      <c r="L98" s="54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5" t="s">
        <v>121</v>
      </c>
    </row>
    <row r="99" s="9" customFormat="1" ht="24.96" customHeight="1">
      <c r="A99" s="9"/>
      <c r="B99" s="179"/>
      <c r="C99" s="180"/>
      <c r="D99" s="181" t="s">
        <v>158</v>
      </c>
      <c r="E99" s="182"/>
      <c r="F99" s="182"/>
      <c r="G99" s="182"/>
      <c r="H99" s="182"/>
      <c r="I99" s="182"/>
      <c r="J99" s="183">
        <f>J129</f>
        <v>216483.34000000003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2" customFormat="1" ht="19.92" customHeight="1">
      <c r="A100" s="12"/>
      <c r="B100" s="229"/>
      <c r="C100" s="124"/>
      <c r="D100" s="230" t="s">
        <v>159</v>
      </c>
      <c r="E100" s="231"/>
      <c r="F100" s="231"/>
      <c r="G100" s="231"/>
      <c r="H100" s="231"/>
      <c r="I100" s="231"/>
      <c r="J100" s="232">
        <f>J130</f>
        <v>43271.139999999999</v>
      </c>
      <c r="K100" s="124"/>
      <c r="L100" s="23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="12" customFormat="1" ht="19.92" customHeight="1">
      <c r="A101" s="12"/>
      <c r="B101" s="229"/>
      <c r="C101" s="124"/>
      <c r="D101" s="230" t="s">
        <v>160</v>
      </c>
      <c r="E101" s="231"/>
      <c r="F101" s="231"/>
      <c r="G101" s="231"/>
      <c r="H101" s="231"/>
      <c r="I101" s="231"/>
      <c r="J101" s="232">
        <f>J175</f>
        <v>103178</v>
      </c>
      <c r="K101" s="124"/>
      <c r="L101" s="23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="12" customFormat="1" ht="19.92" customHeight="1">
      <c r="A102" s="12"/>
      <c r="B102" s="229"/>
      <c r="C102" s="124"/>
      <c r="D102" s="230" t="s">
        <v>161</v>
      </c>
      <c r="E102" s="231"/>
      <c r="F102" s="231"/>
      <c r="G102" s="231"/>
      <c r="H102" s="231"/>
      <c r="I102" s="231"/>
      <c r="J102" s="232">
        <f>J208</f>
        <v>2494</v>
      </c>
      <c r="K102" s="124"/>
      <c r="L102" s="23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="12" customFormat="1" ht="19.92" customHeight="1">
      <c r="A103" s="12"/>
      <c r="B103" s="229"/>
      <c r="C103" s="124"/>
      <c r="D103" s="230" t="s">
        <v>162</v>
      </c>
      <c r="E103" s="231"/>
      <c r="F103" s="231"/>
      <c r="G103" s="231"/>
      <c r="H103" s="231"/>
      <c r="I103" s="231"/>
      <c r="J103" s="232">
        <f>J214</f>
        <v>67540.199999999997</v>
      </c>
      <c r="K103" s="124"/>
      <c r="L103" s="23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="9" customFormat="1" ht="24.96" customHeight="1">
      <c r="A104" s="9"/>
      <c r="B104" s="179"/>
      <c r="C104" s="180"/>
      <c r="D104" s="181" t="s">
        <v>163</v>
      </c>
      <c r="E104" s="182"/>
      <c r="F104" s="182"/>
      <c r="G104" s="182"/>
      <c r="H104" s="182"/>
      <c r="I104" s="182"/>
      <c r="J104" s="183">
        <f>J241</f>
        <v>7315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2" customFormat="1" ht="19.92" customHeight="1">
      <c r="A105" s="12"/>
      <c r="B105" s="229"/>
      <c r="C105" s="124"/>
      <c r="D105" s="230" t="s">
        <v>164</v>
      </c>
      <c r="E105" s="231"/>
      <c r="F105" s="231"/>
      <c r="G105" s="231"/>
      <c r="H105" s="231"/>
      <c r="I105" s="231"/>
      <c r="J105" s="232">
        <f>J242</f>
        <v>7315</v>
      </c>
      <c r="K105" s="124"/>
      <c r="L105" s="23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="9" customFormat="1" ht="24.96" customHeight="1">
      <c r="A106" s="9"/>
      <c r="B106" s="179"/>
      <c r="C106" s="180"/>
      <c r="D106" s="181" t="s">
        <v>122</v>
      </c>
      <c r="E106" s="182"/>
      <c r="F106" s="182"/>
      <c r="G106" s="182"/>
      <c r="H106" s="182"/>
      <c r="I106" s="182"/>
      <c r="J106" s="183">
        <f>J247</f>
        <v>56531.099999999999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2" customFormat="1" ht="21.84" customHeight="1">
      <c r="A107" s="30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54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="2" customFormat="1" ht="6.96" customHeight="1">
      <c r="A108" s="30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4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12" s="2" customFormat="1" ht="6.96" customHeight="1">
      <c r="A112" s="30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54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="2" customFormat="1" ht="24.96" customHeight="1">
      <c r="A113" s="30"/>
      <c r="B113" s="31"/>
      <c r="C113" s="21" t="s">
        <v>123</v>
      </c>
      <c r="D113" s="32"/>
      <c r="E113" s="32"/>
      <c r="F113" s="32"/>
      <c r="G113" s="32"/>
      <c r="H113" s="32"/>
      <c r="I113" s="32"/>
      <c r="J113" s="32"/>
      <c r="K113" s="32"/>
      <c r="L113" s="54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="2" customFormat="1" ht="6.96" customHeight="1">
      <c r="A114" s="30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54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="2" customFormat="1" ht="12" customHeight="1">
      <c r="A115" s="30"/>
      <c r="B115" s="31"/>
      <c r="C115" s="27" t="s">
        <v>14</v>
      </c>
      <c r="D115" s="32"/>
      <c r="E115" s="32"/>
      <c r="F115" s="32"/>
      <c r="G115" s="32"/>
      <c r="H115" s="32"/>
      <c r="I115" s="32"/>
      <c r="J115" s="32"/>
      <c r="K115" s="32"/>
      <c r="L115" s="54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="2" customFormat="1" ht="16.5" customHeight="1">
      <c r="A116" s="30"/>
      <c r="B116" s="31"/>
      <c r="C116" s="32"/>
      <c r="D116" s="32"/>
      <c r="E116" s="174" t="str">
        <f>E7</f>
        <v>Český Brod, ul. Zborovská - Rekonstrukce chodníku</v>
      </c>
      <c r="F116" s="27"/>
      <c r="G116" s="27"/>
      <c r="H116" s="27"/>
      <c r="I116" s="32"/>
      <c r="J116" s="32"/>
      <c r="K116" s="32"/>
      <c r="L116" s="54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="1" customFormat="1" ht="12" customHeight="1">
      <c r="B117" s="19"/>
      <c r="C117" s="27" t="s">
        <v>113</v>
      </c>
      <c r="D117" s="20"/>
      <c r="E117" s="20"/>
      <c r="F117" s="20"/>
      <c r="G117" s="20"/>
      <c r="H117" s="20"/>
      <c r="I117" s="20"/>
      <c r="J117" s="20"/>
      <c r="K117" s="20"/>
      <c r="L117" s="18"/>
    </row>
    <row r="118" s="2" customFormat="1" ht="16.5" customHeight="1">
      <c r="A118" s="30"/>
      <c r="B118" s="31"/>
      <c r="C118" s="32"/>
      <c r="D118" s="32"/>
      <c r="E118" s="174" t="s">
        <v>114</v>
      </c>
      <c r="F118" s="32"/>
      <c r="G118" s="32"/>
      <c r="H118" s="32"/>
      <c r="I118" s="32"/>
      <c r="J118" s="32"/>
      <c r="K118" s="32"/>
      <c r="L118" s="54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="2" customFormat="1" ht="12" customHeight="1">
      <c r="A119" s="30"/>
      <c r="B119" s="31"/>
      <c r="C119" s="27" t="s">
        <v>115</v>
      </c>
      <c r="D119" s="32"/>
      <c r="E119" s="32"/>
      <c r="F119" s="32"/>
      <c r="G119" s="32"/>
      <c r="H119" s="32"/>
      <c r="I119" s="32"/>
      <c r="J119" s="32"/>
      <c r="K119" s="32"/>
      <c r="L119" s="54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="2" customFormat="1" ht="16.5" customHeight="1">
      <c r="A120" s="30"/>
      <c r="B120" s="31"/>
      <c r="C120" s="32"/>
      <c r="D120" s="32"/>
      <c r="E120" s="67" t="str">
        <f>E11</f>
        <v>SO 101 - Rekonstrukce chodníku SO 101</v>
      </c>
      <c r="F120" s="32"/>
      <c r="G120" s="32"/>
      <c r="H120" s="32"/>
      <c r="I120" s="32"/>
      <c r="J120" s="32"/>
      <c r="K120" s="32"/>
      <c r="L120" s="54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="2" customFormat="1" ht="6.96" customHeight="1">
      <c r="A121" s="30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54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="2" customFormat="1" ht="12" customHeight="1">
      <c r="A122" s="30"/>
      <c r="B122" s="31"/>
      <c r="C122" s="27" t="s">
        <v>18</v>
      </c>
      <c r="D122" s="32"/>
      <c r="E122" s="32"/>
      <c r="F122" s="24" t="str">
        <f>F14</f>
        <v xml:space="preserve"> </v>
      </c>
      <c r="G122" s="32"/>
      <c r="H122" s="32"/>
      <c r="I122" s="27" t="s">
        <v>20</v>
      </c>
      <c r="J122" s="70" t="str">
        <f>IF(J14="","",J14)</f>
        <v>16. 10. 2018</v>
      </c>
      <c r="K122" s="32"/>
      <c r="L122" s="54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="2" customFormat="1" ht="6.96" customHeight="1">
      <c r="A123" s="30"/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54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="2" customFormat="1" ht="27.9" customHeight="1">
      <c r="A124" s="30"/>
      <c r="B124" s="31"/>
      <c r="C124" s="27" t="s">
        <v>22</v>
      </c>
      <c r="D124" s="32"/>
      <c r="E124" s="32"/>
      <c r="F124" s="24" t="str">
        <f>E17</f>
        <v>Město Český Brod</v>
      </c>
      <c r="G124" s="32"/>
      <c r="H124" s="32"/>
      <c r="I124" s="27" t="s">
        <v>29</v>
      </c>
      <c r="J124" s="28" t="str">
        <f>E23</f>
        <v>FORVIA CZ, S.R.O.</v>
      </c>
      <c r="K124" s="32"/>
      <c r="L124" s="54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="2" customFormat="1" ht="15.15" customHeight="1">
      <c r="A125" s="30"/>
      <c r="B125" s="31"/>
      <c r="C125" s="27" t="s">
        <v>28</v>
      </c>
      <c r="D125" s="32"/>
      <c r="E125" s="32"/>
      <c r="F125" s="24" t="str">
        <f>IF(E20="","",E20)</f>
        <v xml:space="preserve"> </v>
      </c>
      <c r="G125" s="32"/>
      <c r="H125" s="32"/>
      <c r="I125" s="27" t="s">
        <v>34</v>
      </c>
      <c r="J125" s="28" t="str">
        <f>E26</f>
        <v xml:space="preserve"> </v>
      </c>
      <c r="K125" s="32"/>
      <c r="L125" s="54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="2" customFormat="1" ht="10.32" customHeight="1">
      <c r="A126" s="30"/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54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="10" customFormat="1" ht="29.28" customHeight="1">
      <c r="A127" s="185"/>
      <c r="B127" s="186"/>
      <c r="C127" s="187" t="s">
        <v>124</v>
      </c>
      <c r="D127" s="188" t="s">
        <v>61</v>
      </c>
      <c r="E127" s="188" t="s">
        <v>57</v>
      </c>
      <c r="F127" s="188" t="s">
        <v>58</v>
      </c>
      <c r="G127" s="188" t="s">
        <v>125</v>
      </c>
      <c r="H127" s="188" t="s">
        <v>126</v>
      </c>
      <c r="I127" s="188" t="s">
        <v>127</v>
      </c>
      <c r="J127" s="188" t="s">
        <v>119</v>
      </c>
      <c r="K127" s="189" t="s">
        <v>128</v>
      </c>
      <c r="L127" s="190"/>
      <c r="M127" s="91" t="s">
        <v>1</v>
      </c>
      <c r="N127" s="92" t="s">
        <v>40</v>
      </c>
      <c r="O127" s="92" t="s">
        <v>129</v>
      </c>
      <c r="P127" s="92" t="s">
        <v>130</v>
      </c>
      <c r="Q127" s="92" t="s">
        <v>131</v>
      </c>
      <c r="R127" s="92" t="s">
        <v>132</v>
      </c>
      <c r="S127" s="92" t="s">
        <v>133</v>
      </c>
      <c r="T127" s="93" t="s">
        <v>134</v>
      </c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</row>
    <row r="128" s="2" customFormat="1" ht="22.8" customHeight="1">
      <c r="A128" s="30"/>
      <c r="B128" s="31"/>
      <c r="C128" s="98" t="s">
        <v>135</v>
      </c>
      <c r="D128" s="32"/>
      <c r="E128" s="32"/>
      <c r="F128" s="32"/>
      <c r="G128" s="32"/>
      <c r="H128" s="32"/>
      <c r="I128" s="32"/>
      <c r="J128" s="191">
        <f>BK128</f>
        <v>280329.44</v>
      </c>
      <c r="K128" s="32"/>
      <c r="L128" s="36"/>
      <c r="M128" s="94"/>
      <c r="N128" s="192"/>
      <c r="O128" s="95"/>
      <c r="P128" s="193">
        <f>P129+P241+P247</f>
        <v>0</v>
      </c>
      <c r="Q128" s="95"/>
      <c r="R128" s="193">
        <f>R129+R241+R247</f>
        <v>0</v>
      </c>
      <c r="S128" s="95"/>
      <c r="T128" s="194">
        <f>T129+T241+T247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5" t="s">
        <v>75</v>
      </c>
      <c r="AU128" s="15" t="s">
        <v>121</v>
      </c>
      <c r="BK128" s="195">
        <f>BK129+BK241+BK247</f>
        <v>280329.44</v>
      </c>
    </row>
    <row r="129" s="11" customFormat="1" ht="25.92" customHeight="1">
      <c r="A129" s="11"/>
      <c r="B129" s="196"/>
      <c r="C129" s="197"/>
      <c r="D129" s="198" t="s">
        <v>75</v>
      </c>
      <c r="E129" s="199" t="s">
        <v>165</v>
      </c>
      <c r="F129" s="199" t="s">
        <v>166</v>
      </c>
      <c r="G129" s="197"/>
      <c r="H129" s="197"/>
      <c r="I129" s="197"/>
      <c r="J129" s="200">
        <f>BK129</f>
        <v>216483.34000000003</v>
      </c>
      <c r="K129" s="197"/>
      <c r="L129" s="201"/>
      <c r="M129" s="202"/>
      <c r="N129" s="203"/>
      <c r="O129" s="203"/>
      <c r="P129" s="204">
        <f>P130+P175+P208+P214</f>
        <v>0</v>
      </c>
      <c r="Q129" s="203"/>
      <c r="R129" s="204">
        <f>R130+R175+R208+R214</f>
        <v>0</v>
      </c>
      <c r="S129" s="203"/>
      <c r="T129" s="205">
        <f>T130+T175+T208+T214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06" t="s">
        <v>83</v>
      </c>
      <c r="AT129" s="207" t="s">
        <v>75</v>
      </c>
      <c r="AU129" s="207" t="s">
        <v>76</v>
      </c>
      <c r="AY129" s="206" t="s">
        <v>139</v>
      </c>
      <c r="BK129" s="208">
        <f>BK130+BK175+BK208+BK214</f>
        <v>216483.34000000003</v>
      </c>
    </row>
    <row r="130" s="11" customFormat="1" ht="22.8" customHeight="1">
      <c r="A130" s="11"/>
      <c r="B130" s="196"/>
      <c r="C130" s="197"/>
      <c r="D130" s="198" t="s">
        <v>75</v>
      </c>
      <c r="E130" s="234" t="s">
        <v>83</v>
      </c>
      <c r="F130" s="234" t="s">
        <v>167</v>
      </c>
      <c r="G130" s="197"/>
      <c r="H130" s="197"/>
      <c r="I130" s="197"/>
      <c r="J130" s="235">
        <f>BK130</f>
        <v>43271.139999999999</v>
      </c>
      <c r="K130" s="197"/>
      <c r="L130" s="201"/>
      <c r="M130" s="202"/>
      <c r="N130" s="203"/>
      <c r="O130" s="203"/>
      <c r="P130" s="204">
        <f>SUM(P131:P174)</f>
        <v>0</v>
      </c>
      <c r="Q130" s="203"/>
      <c r="R130" s="204">
        <f>SUM(R131:R174)</f>
        <v>0</v>
      </c>
      <c r="S130" s="203"/>
      <c r="T130" s="205">
        <f>SUM(T131:T174)</f>
        <v>0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06" t="s">
        <v>83</v>
      </c>
      <c r="AT130" s="207" t="s">
        <v>75</v>
      </c>
      <c r="AU130" s="207" t="s">
        <v>83</v>
      </c>
      <c r="AY130" s="206" t="s">
        <v>139</v>
      </c>
      <c r="BK130" s="208">
        <f>SUM(BK131:BK174)</f>
        <v>43271.139999999999</v>
      </c>
    </row>
    <row r="131" s="2" customFormat="1" ht="24" customHeight="1">
      <c r="A131" s="30"/>
      <c r="B131" s="31"/>
      <c r="C131" s="209" t="s">
        <v>83</v>
      </c>
      <c r="D131" s="209" t="s">
        <v>140</v>
      </c>
      <c r="E131" s="210" t="s">
        <v>168</v>
      </c>
      <c r="F131" s="211" t="s">
        <v>169</v>
      </c>
      <c r="G131" s="212" t="s">
        <v>170</v>
      </c>
      <c r="H131" s="213">
        <v>10.4</v>
      </c>
      <c r="I131" s="214">
        <v>904</v>
      </c>
      <c r="J131" s="214">
        <f>ROUND(I131*H131,2)</f>
        <v>9401.6000000000004</v>
      </c>
      <c r="K131" s="211" t="s">
        <v>171</v>
      </c>
      <c r="L131" s="36"/>
      <c r="M131" s="215" t="s">
        <v>1</v>
      </c>
      <c r="N131" s="216" t="s">
        <v>41</v>
      </c>
      <c r="O131" s="217">
        <v>0</v>
      </c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219" t="s">
        <v>138</v>
      </c>
      <c r="AT131" s="219" t="s">
        <v>140</v>
      </c>
      <c r="AU131" s="219" t="s">
        <v>85</v>
      </c>
      <c r="AY131" s="15" t="s">
        <v>139</v>
      </c>
      <c r="BE131" s="220">
        <f>IF(N131="základní",J131,0)</f>
        <v>9401.6000000000004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5" t="s">
        <v>83</v>
      </c>
      <c r="BK131" s="220">
        <f>ROUND(I131*H131,2)</f>
        <v>9401.6000000000004</v>
      </c>
      <c r="BL131" s="15" t="s">
        <v>138</v>
      </c>
      <c r="BM131" s="219" t="s">
        <v>172</v>
      </c>
    </row>
    <row r="132" s="2" customFormat="1">
      <c r="A132" s="30"/>
      <c r="B132" s="31"/>
      <c r="C132" s="32"/>
      <c r="D132" s="221" t="s">
        <v>146</v>
      </c>
      <c r="E132" s="32"/>
      <c r="F132" s="222" t="s">
        <v>169</v>
      </c>
      <c r="G132" s="32"/>
      <c r="H132" s="32"/>
      <c r="I132" s="32"/>
      <c r="J132" s="32"/>
      <c r="K132" s="32"/>
      <c r="L132" s="36"/>
      <c r="M132" s="223"/>
      <c r="N132" s="224"/>
      <c r="O132" s="82"/>
      <c r="P132" s="82"/>
      <c r="Q132" s="82"/>
      <c r="R132" s="82"/>
      <c r="S132" s="82"/>
      <c r="T132" s="83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5" t="s">
        <v>146</v>
      </c>
      <c r="AU132" s="15" t="s">
        <v>85</v>
      </c>
    </row>
    <row r="133" s="2" customFormat="1">
      <c r="A133" s="30"/>
      <c r="B133" s="31"/>
      <c r="C133" s="32"/>
      <c r="D133" s="221" t="s">
        <v>173</v>
      </c>
      <c r="E133" s="32"/>
      <c r="F133" s="236" t="s">
        <v>174</v>
      </c>
      <c r="G133" s="32"/>
      <c r="H133" s="32"/>
      <c r="I133" s="32"/>
      <c r="J133" s="32"/>
      <c r="K133" s="32"/>
      <c r="L133" s="36"/>
      <c r="M133" s="223"/>
      <c r="N133" s="224"/>
      <c r="O133" s="82"/>
      <c r="P133" s="82"/>
      <c r="Q133" s="82"/>
      <c r="R133" s="82"/>
      <c r="S133" s="82"/>
      <c r="T133" s="83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T133" s="15" t="s">
        <v>173</v>
      </c>
      <c r="AU133" s="15" t="s">
        <v>85</v>
      </c>
    </row>
    <row r="134" s="2" customFormat="1">
      <c r="A134" s="30"/>
      <c r="B134" s="31"/>
      <c r="C134" s="32"/>
      <c r="D134" s="221" t="s">
        <v>175</v>
      </c>
      <c r="E134" s="32"/>
      <c r="F134" s="236" t="s">
        <v>176</v>
      </c>
      <c r="G134" s="32"/>
      <c r="H134" s="32"/>
      <c r="I134" s="32"/>
      <c r="J134" s="32"/>
      <c r="K134" s="32"/>
      <c r="L134" s="36"/>
      <c r="M134" s="223"/>
      <c r="N134" s="224"/>
      <c r="O134" s="82"/>
      <c r="P134" s="82"/>
      <c r="Q134" s="82"/>
      <c r="R134" s="82"/>
      <c r="S134" s="82"/>
      <c r="T134" s="83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5" t="s">
        <v>175</v>
      </c>
      <c r="AU134" s="15" t="s">
        <v>85</v>
      </c>
    </row>
    <row r="135" s="13" customFormat="1">
      <c r="A135" s="13"/>
      <c r="B135" s="237"/>
      <c r="C135" s="238"/>
      <c r="D135" s="221" t="s">
        <v>177</v>
      </c>
      <c r="E135" s="239" t="s">
        <v>1</v>
      </c>
      <c r="F135" s="240" t="s">
        <v>178</v>
      </c>
      <c r="G135" s="238"/>
      <c r="H135" s="241">
        <v>9</v>
      </c>
      <c r="I135" s="238"/>
      <c r="J135" s="238"/>
      <c r="K135" s="238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177</v>
      </c>
      <c r="AU135" s="246" t="s">
        <v>85</v>
      </c>
      <c r="AV135" s="13" t="s">
        <v>85</v>
      </c>
      <c r="AW135" s="13" t="s">
        <v>33</v>
      </c>
      <c r="AX135" s="13" t="s">
        <v>76</v>
      </c>
      <c r="AY135" s="246" t="s">
        <v>139</v>
      </c>
    </row>
    <row r="136" s="13" customFormat="1">
      <c r="A136" s="13"/>
      <c r="B136" s="237"/>
      <c r="C136" s="238"/>
      <c r="D136" s="221" t="s">
        <v>177</v>
      </c>
      <c r="E136" s="239" t="s">
        <v>1</v>
      </c>
      <c r="F136" s="240" t="s">
        <v>179</v>
      </c>
      <c r="G136" s="238"/>
      <c r="H136" s="241">
        <v>1.3999999999999999</v>
      </c>
      <c r="I136" s="238"/>
      <c r="J136" s="238"/>
      <c r="K136" s="238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177</v>
      </c>
      <c r="AU136" s="246" t="s">
        <v>85</v>
      </c>
      <c r="AV136" s="13" t="s">
        <v>85</v>
      </c>
      <c r="AW136" s="13" t="s">
        <v>33</v>
      </c>
      <c r="AX136" s="13" t="s">
        <v>76</v>
      </c>
      <c r="AY136" s="246" t="s">
        <v>139</v>
      </c>
    </row>
    <row r="137" s="2" customFormat="1" ht="24" customHeight="1">
      <c r="A137" s="30"/>
      <c r="B137" s="31"/>
      <c r="C137" s="209" t="s">
        <v>85</v>
      </c>
      <c r="D137" s="209" t="s">
        <v>140</v>
      </c>
      <c r="E137" s="210" t="s">
        <v>180</v>
      </c>
      <c r="F137" s="211" t="s">
        <v>181</v>
      </c>
      <c r="G137" s="212" t="s">
        <v>170</v>
      </c>
      <c r="H137" s="213">
        <v>38.640000000000001</v>
      </c>
      <c r="I137" s="214">
        <v>452</v>
      </c>
      <c r="J137" s="214">
        <f>ROUND(I137*H137,2)</f>
        <v>17465.279999999999</v>
      </c>
      <c r="K137" s="211" t="s">
        <v>171</v>
      </c>
      <c r="L137" s="36"/>
      <c r="M137" s="215" t="s">
        <v>1</v>
      </c>
      <c r="N137" s="216" t="s">
        <v>41</v>
      </c>
      <c r="O137" s="217">
        <v>0</v>
      </c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219" t="s">
        <v>138</v>
      </c>
      <c r="AT137" s="219" t="s">
        <v>140</v>
      </c>
      <c r="AU137" s="219" t="s">
        <v>85</v>
      </c>
      <c r="AY137" s="15" t="s">
        <v>139</v>
      </c>
      <c r="BE137" s="220">
        <f>IF(N137="základní",J137,0)</f>
        <v>17465.279999999999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5" t="s">
        <v>83</v>
      </c>
      <c r="BK137" s="220">
        <f>ROUND(I137*H137,2)</f>
        <v>17465.279999999999</v>
      </c>
      <c r="BL137" s="15" t="s">
        <v>138</v>
      </c>
      <c r="BM137" s="219" t="s">
        <v>182</v>
      </c>
    </row>
    <row r="138" s="2" customFormat="1">
      <c r="A138" s="30"/>
      <c r="B138" s="31"/>
      <c r="C138" s="32"/>
      <c r="D138" s="221" t="s">
        <v>146</v>
      </c>
      <c r="E138" s="32"/>
      <c r="F138" s="222" t="s">
        <v>181</v>
      </c>
      <c r="G138" s="32"/>
      <c r="H138" s="32"/>
      <c r="I138" s="32"/>
      <c r="J138" s="32"/>
      <c r="K138" s="32"/>
      <c r="L138" s="36"/>
      <c r="M138" s="223"/>
      <c r="N138" s="224"/>
      <c r="O138" s="82"/>
      <c r="P138" s="82"/>
      <c r="Q138" s="82"/>
      <c r="R138" s="82"/>
      <c r="S138" s="82"/>
      <c r="T138" s="83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T138" s="15" t="s">
        <v>146</v>
      </c>
      <c r="AU138" s="15" t="s">
        <v>85</v>
      </c>
    </row>
    <row r="139" s="2" customFormat="1">
      <c r="A139" s="30"/>
      <c r="B139" s="31"/>
      <c r="C139" s="32"/>
      <c r="D139" s="221" t="s">
        <v>173</v>
      </c>
      <c r="E139" s="32"/>
      <c r="F139" s="236" t="s">
        <v>174</v>
      </c>
      <c r="G139" s="32"/>
      <c r="H139" s="32"/>
      <c r="I139" s="32"/>
      <c r="J139" s="32"/>
      <c r="K139" s="32"/>
      <c r="L139" s="36"/>
      <c r="M139" s="223"/>
      <c r="N139" s="224"/>
      <c r="O139" s="82"/>
      <c r="P139" s="82"/>
      <c r="Q139" s="82"/>
      <c r="R139" s="82"/>
      <c r="S139" s="82"/>
      <c r="T139" s="83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T139" s="15" t="s">
        <v>173</v>
      </c>
      <c r="AU139" s="15" t="s">
        <v>85</v>
      </c>
    </row>
    <row r="140" s="2" customFormat="1">
      <c r="A140" s="30"/>
      <c r="B140" s="31"/>
      <c r="C140" s="32"/>
      <c r="D140" s="221" t="s">
        <v>175</v>
      </c>
      <c r="E140" s="32"/>
      <c r="F140" s="236" t="s">
        <v>183</v>
      </c>
      <c r="G140" s="32"/>
      <c r="H140" s="32"/>
      <c r="I140" s="32"/>
      <c r="J140" s="32"/>
      <c r="K140" s="32"/>
      <c r="L140" s="36"/>
      <c r="M140" s="223"/>
      <c r="N140" s="224"/>
      <c r="O140" s="82"/>
      <c r="P140" s="82"/>
      <c r="Q140" s="82"/>
      <c r="R140" s="82"/>
      <c r="S140" s="82"/>
      <c r="T140" s="83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T140" s="15" t="s">
        <v>175</v>
      </c>
      <c r="AU140" s="15" t="s">
        <v>85</v>
      </c>
    </row>
    <row r="141" s="13" customFormat="1">
      <c r="A141" s="13"/>
      <c r="B141" s="237"/>
      <c r="C141" s="238"/>
      <c r="D141" s="221" t="s">
        <v>177</v>
      </c>
      <c r="E141" s="239" t="s">
        <v>1</v>
      </c>
      <c r="F141" s="240" t="s">
        <v>184</v>
      </c>
      <c r="G141" s="238"/>
      <c r="H141" s="241">
        <v>36</v>
      </c>
      <c r="I141" s="238"/>
      <c r="J141" s="238"/>
      <c r="K141" s="238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177</v>
      </c>
      <c r="AU141" s="246" t="s">
        <v>85</v>
      </c>
      <c r="AV141" s="13" t="s">
        <v>85</v>
      </c>
      <c r="AW141" s="13" t="s">
        <v>33</v>
      </c>
      <c r="AX141" s="13" t="s">
        <v>76</v>
      </c>
      <c r="AY141" s="246" t="s">
        <v>139</v>
      </c>
    </row>
    <row r="142" s="13" customFormat="1">
      <c r="A142" s="13"/>
      <c r="B142" s="237"/>
      <c r="C142" s="238"/>
      <c r="D142" s="221" t="s">
        <v>177</v>
      </c>
      <c r="E142" s="239" t="s">
        <v>1</v>
      </c>
      <c r="F142" s="240" t="s">
        <v>185</v>
      </c>
      <c r="G142" s="238"/>
      <c r="H142" s="241">
        <v>2.6400000000000001</v>
      </c>
      <c r="I142" s="238"/>
      <c r="J142" s="238"/>
      <c r="K142" s="238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177</v>
      </c>
      <c r="AU142" s="246" t="s">
        <v>85</v>
      </c>
      <c r="AV142" s="13" t="s">
        <v>85</v>
      </c>
      <c r="AW142" s="13" t="s">
        <v>33</v>
      </c>
      <c r="AX142" s="13" t="s">
        <v>76</v>
      </c>
      <c r="AY142" s="246" t="s">
        <v>139</v>
      </c>
    </row>
    <row r="143" s="2" customFormat="1" ht="24" customHeight="1">
      <c r="A143" s="30"/>
      <c r="B143" s="31"/>
      <c r="C143" s="209" t="s">
        <v>153</v>
      </c>
      <c r="D143" s="209" t="s">
        <v>140</v>
      </c>
      <c r="E143" s="210" t="s">
        <v>186</v>
      </c>
      <c r="F143" s="211" t="s">
        <v>187</v>
      </c>
      <c r="G143" s="212" t="s">
        <v>188</v>
      </c>
      <c r="H143" s="213">
        <v>40.5</v>
      </c>
      <c r="I143" s="214">
        <v>89</v>
      </c>
      <c r="J143" s="214">
        <f>ROUND(I143*H143,2)</f>
        <v>3604.5</v>
      </c>
      <c r="K143" s="211" t="s">
        <v>171</v>
      </c>
      <c r="L143" s="36"/>
      <c r="M143" s="215" t="s">
        <v>1</v>
      </c>
      <c r="N143" s="216" t="s">
        <v>41</v>
      </c>
      <c r="O143" s="217">
        <v>0</v>
      </c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219" t="s">
        <v>138</v>
      </c>
      <c r="AT143" s="219" t="s">
        <v>140</v>
      </c>
      <c r="AU143" s="219" t="s">
        <v>85</v>
      </c>
      <c r="AY143" s="15" t="s">
        <v>139</v>
      </c>
      <c r="BE143" s="220">
        <f>IF(N143="základní",J143,0)</f>
        <v>3604.5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5" t="s">
        <v>83</v>
      </c>
      <c r="BK143" s="220">
        <f>ROUND(I143*H143,2)</f>
        <v>3604.5</v>
      </c>
      <c r="BL143" s="15" t="s">
        <v>138</v>
      </c>
      <c r="BM143" s="219" t="s">
        <v>189</v>
      </c>
    </row>
    <row r="144" s="2" customFormat="1">
      <c r="A144" s="30"/>
      <c r="B144" s="31"/>
      <c r="C144" s="32"/>
      <c r="D144" s="221" t="s">
        <v>146</v>
      </c>
      <c r="E144" s="32"/>
      <c r="F144" s="222" t="s">
        <v>190</v>
      </c>
      <c r="G144" s="32"/>
      <c r="H144" s="32"/>
      <c r="I144" s="32"/>
      <c r="J144" s="32"/>
      <c r="K144" s="32"/>
      <c r="L144" s="36"/>
      <c r="M144" s="223"/>
      <c r="N144" s="224"/>
      <c r="O144" s="82"/>
      <c r="P144" s="82"/>
      <c r="Q144" s="82"/>
      <c r="R144" s="82"/>
      <c r="S144" s="82"/>
      <c r="T144" s="83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T144" s="15" t="s">
        <v>146</v>
      </c>
      <c r="AU144" s="15" t="s">
        <v>85</v>
      </c>
    </row>
    <row r="145" s="2" customFormat="1">
      <c r="A145" s="30"/>
      <c r="B145" s="31"/>
      <c r="C145" s="32"/>
      <c r="D145" s="221" t="s">
        <v>173</v>
      </c>
      <c r="E145" s="32"/>
      <c r="F145" s="236" t="s">
        <v>174</v>
      </c>
      <c r="G145" s="32"/>
      <c r="H145" s="32"/>
      <c r="I145" s="32"/>
      <c r="J145" s="32"/>
      <c r="K145" s="32"/>
      <c r="L145" s="36"/>
      <c r="M145" s="223"/>
      <c r="N145" s="224"/>
      <c r="O145" s="82"/>
      <c r="P145" s="82"/>
      <c r="Q145" s="82"/>
      <c r="R145" s="82"/>
      <c r="S145" s="82"/>
      <c r="T145" s="83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T145" s="15" t="s">
        <v>173</v>
      </c>
      <c r="AU145" s="15" t="s">
        <v>85</v>
      </c>
    </row>
    <row r="146" s="2" customFormat="1">
      <c r="A146" s="30"/>
      <c r="B146" s="31"/>
      <c r="C146" s="32"/>
      <c r="D146" s="221" t="s">
        <v>175</v>
      </c>
      <c r="E146" s="32"/>
      <c r="F146" s="236" t="s">
        <v>191</v>
      </c>
      <c r="G146" s="32"/>
      <c r="H146" s="32"/>
      <c r="I146" s="32"/>
      <c r="J146" s="32"/>
      <c r="K146" s="32"/>
      <c r="L146" s="36"/>
      <c r="M146" s="223"/>
      <c r="N146" s="224"/>
      <c r="O146" s="82"/>
      <c r="P146" s="82"/>
      <c r="Q146" s="82"/>
      <c r="R146" s="82"/>
      <c r="S146" s="82"/>
      <c r="T146" s="83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T146" s="15" t="s">
        <v>175</v>
      </c>
      <c r="AU146" s="15" t="s">
        <v>85</v>
      </c>
    </row>
    <row r="147" s="13" customFormat="1">
      <c r="A147" s="13"/>
      <c r="B147" s="237"/>
      <c r="C147" s="238"/>
      <c r="D147" s="221" t="s">
        <v>177</v>
      </c>
      <c r="E147" s="239" t="s">
        <v>1</v>
      </c>
      <c r="F147" s="240" t="s">
        <v>192</v>
      </c>
      <c r="G147" s="238"/>
      <c r="H147" s="241">
        <v>40.5</v>
      </c>
      <c r="I147" s="238"/>
      <c r="J147" s="238"/>
      <c r="K147" s="238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177</v>
      </c>
      <c r="AU147" s="246" t="s">
        <v>85</v>
      </c>
      <c r="AV147" s="13" t="s">
        <v>85</v>
      </c>
      <c r="AW147" s="13" t="s">
        <v>33</v>
      </c>
      <c r="AX147" s="13" t="s">
        <v>76</v>
      </c>
      <c r="AY147" s="246" t="s">
        <v>139</v>
      </c>
    </row>
    <row r="148" s="2" customFormat="1" ht="24" customHeight="1">
      <c r="A148" s="30"/>
      <c r="B148" s="31"/>
      <c r="C148" s="209" t="s">
        <v>138</v>
      </c>
      <c r="D148" s="209" t="s">
        <v>140</v>
      </c>
      <c r="E148" s="210" t="s">
        <v>193</v>
      </c>
      <c r="F148" s="211" t="s">
        <v>194</v>
      </c>
      <c r="G148" s="212" t="s">
        <v>188</v>
      </c>
      <c r="H148" s="213">
        <v>28</v>
      </c>
      <c r="I148" s="214">
        <v>144</v>
      </c>
      <c r="J148" s="214">
        <f>ROUND(I148*H148,2)</f>
        <v>4032</v>
      </c>
      <c r="K148" s="211" t="s">
        <v>171</v>
      </c>
      <c r="L148" s="36"/>
      <c r="M148" s="215" t="s">
        <v>1</v>
      </c>
      <c r="N148" s="216" t="s">
        <v>41</v>
      </c>
      <c r="O148" s="217">
        <v>0</v>
      </c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219" t="s">
        <v>138</v>
      </c>
      <c r="AT148" s="219" t="s">
        <v>140</v>
      </c>
      <c r="AU148" s="219" t="s">
        <v>85</v>
      </c>
      <c r="AY148" s="15" t="s">
        <v>139</v>
      </c>
      <c r="BE148" s="220">
        <f>IF(N148="základní",J148,0)</f>
        <v>4032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5" t="s">
        <v>83</v>
      </c>
      <c r="BK148" s="220">
        <f>ROUND(I148*H148,2)</f>
        <v>4032</v>
      </c>
      <c r="BL148" s="15" t="s">
        <v>138</v>
      </c>
      <c r="BM148" s="219" t="s">
        <v>195</v>
      </c>
    </row>
    <row r="149" s="2" customFormat="1">
      <c r="A149" s="30"/>
      <c r="B149" s="31"/>
      <c r="C149" s="32"/>
      <c r="D149" s="221" t="s">
        <v>146</v>
      </c>
      <c r="E149" s="32"/>
      <c r="F149" s="222" t="s">
        <v>194</v>
      </c>
      <c r="G149" s="32"/>
      <c r="H149" s="32"/>
      <c r="I149" s="32"/>
      <c r="J149" s="32"/>
      <c r="K149" s="32"/>
      <c r="L149" s="36"/>
      <c r="M149" s="223"/>
      <c r="N149" s="224"/>
      <c r="O149" s="82"/>
      <c r="P149" s="82"/>
      <c r="Q149" s="82"/>
      <c r="R149" s="82"/>
      <c r="S149" s="82"/>
      <c r="T149" s="83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5" t="s">
        <v>146</v>
      </c>
      <c r="AU149" s="15" t="s">
        <v>85</v>
      </c>
    </row>
    <row r="150" s="2" customFormat="1">
      <c r="A150" s="30"/>
      <c r="B150" s="31"/>
      <c r="C150" s="32"/>
      <c r="D150" s="221" t="s">
        <v>173</v>
      </c>
      <c r="E150" s="32"/>
      <c r="F150" s="236" t="s">
        <v>196</v>
      </c>
      <c r="G150" s="32"/>
      <c r="H150" s="32"/>
      <c r="I150" s="32"/>
      <c r="J150" s="32"/>
      <c r="K150" s="32"/>
      <c r="L150" s="36"/>
      <c r="M150" s="223"/>
      <c r="N150" s="224"/>
      <c r="O150" s="82"/>
      <c r="P150" s="82"/>
      <c r="Q150" s="82"/>
      <c r="R150" s="82"/>
      <c r="S150" s="82"/>
      <c r="T150" s="83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T150" s="15" t="s">
        <v>173</v>
      </c>
      <c r="AU150" s="15" t="s">
        <v>85</v>
      </c>
    </row>
    <row r="151" s="13" customFormat="1">
      <c r="A151" s="13"/>
      <c r="B151" s="237"/>
      <c r="C151" s="238"/>
      <c r="D151" s="221" t="s">
        <v>177</v>
      </c>
      <c r="E151" s="239" t="s">
        <v>1</v>
      </c>
      <c r="F151" s="240" t="s">
        <v>197</v>
      </c>
      <c r="G151" s="238"/>
      <c r="H151" s="241">
        <v>28</v>
      </c>
      <c r="I151" s="238"/>
      <c r="J151" s="238"/>
      <c r="K151" s="238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177</v>
      </c>
      <c r="AU151" s="246" t="s">
        <v>85</v>
      </c>
      <c r="AV151" s="13" t="s">
        <v>85</v>
      </c>
      <c r="AW151" s="13" t="s">
        <v>33</v>
      </c>
      <c r="AX151" s="13" t="s">
        <v>83</v>
      </c>
      <c r="AY151" s="246" t="s">
        <v>139</v>
      </c>
    </row>
    <row r="152" s="2" customFormat="1" ht="16.5" customHeight="1">
      <c r="A152" s="30"/>
      <c r="B152" s="31"/>
      <c r="C152" s="209" t="s">
        <v>198</v>
      </c>
      <c r="D152" s="209" t="s">
        <v>140</v>
      </c>
      <c r="E152" s="210" t="s">
        <v>199</v>
      </c>
      <c r="F152" s="211" t="s">
        <v>200</v>
      </c>
      <c r="G152" s="212" t="s">
        <v>170</v>
      </c>
      <c r="H152" s="213">
        <v>6.8250000000000002</v>
      </c>
      <c r="I152" s="214">
        <v>51</v>
      </c>
      <c r="J152" s="214">
        <f>ROUND(I152*H152,2)</f>
        <v>348.07999999999998</v>
      </c>
      <c r="K152" s="211" t="s">
        <v>171</v>
      </c>
      <c r="L152" s="36"/>
      <c r="M152" s="215" t="s">
        <v>1</v>
      </c>
      <c r="N152" s="216" t="s">
        <v>41</v>
      </c>
      <c r="O152" s="217">
        <v>0</v>
      </c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219" t="s">
        <v>138</v>
      </c>
      <c r="AT152" s="219" t="s">
        <v>140</v>
      </c>
      <c r="AU152" s="219" t="s">
        <v>85</v>
      </c>
      <c r="AY152" s="15" t="s">
        <v>139</v>
      </c>
      <c r="BE152" s="220">
        <f>IF(N152="základní",J152,0)</f>
        <v>348.07999999999998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5" t="s">
        <v>83</v>
      </c>
      <c r="BK152" s="220">
        <f>ROUND(I152*H152,2)</f>
        <v>348.07999999999998</v>
      </c>
      <c r="BL152" s="15" t="s">
        <v>138</v>
      </c>
      <c r="BM152" s="219" t="s">
        <v>201</v>
      </c>
    </row>
    <row r="153" s="2" customFormat="1">
      <c r="A153" s="30"/>
      <c r="B153" s="31"/>
      <c r="C153" s="32"/>
      <c r="D153" s="221" t="s">
        <v>146</v>
      </c>
      <c r="E153" s="32"/>
      <c r="F153" s="222" t="s">
        <v>200</v>
      </c>
      <c r="G153" s="32"/>
      <c r="H153" s="32"/>
      <c r="I153" s="32"/>
      <c r="J153" s="32"/>
      <c r="K153" s="32"/>
      <c r="L153" s="36"/>
      <c r="M153" s="223"/>
      <c r="N153" s="224"/>
      <c r="O153" s="82"/>
      <c r="P153" s="82"/>
      <c r="Q153" s="82"/>
      <c r="R153" s="82"/>
      <c r="S153" s="82"/>
      <c r="T153" s="83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T153" s="15" t="s">
        <v>146</v>
      </c>
      <c r="AU153" s="15" t="s">
        <v>85</v>
      </c>
    </row>
    <row r="154" s="2" customFormat="1">
      <c r="A154" s="30"/>
      <c r="B154" s="31"/>
      <c r="C154" s="32"/>
      <c r="D154" s="221" t="s">
        <v>173</v>
      </c>
      <c r="E154" s="32"/>
      <c r="F154" s="236" t="s">
        <v>202</v>
      </c>
      <c r="G154" s="32"/>
      <c r="H154" s="32"/>
      <c r="I154" s="32"/>
      <c r="J154" s="32"/>
      <c r="K154" s="32"/>
      <c r="L154" s="36"/>
      <c r="M154" s="223"/>
      <c r="N154" s="224"/>
      <c r="O154" s="82"/>
      <c r="P154" s="82"/>
      <c r="Q154" s="82"/>
      <c r="R154" s="82"/>
      <c r="S154" s="82"/>
      <c r="T154" s="83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T154" s="15" t="s">
        <v>173</v>
      </c>
      <c r="AU154" s="15" t="s">
        <v>85</v>
      </c>
    </row>
    <row r="155" s="13" customFormat="1">
      <c r="A155" s="13"/>
      <c r="B155" s="237"/>
      <c r="C155" s="238"/>
      <c r="D155" s="221" t="s">
        <v>177</v>
      </c>
      <c r="E155" s="239" t="s">
        <v>1</v>
      </c>
      <c r="F155" s="240" t="s">
        <v>203</v>
      </c>
      <c r="G155" s="238"/>
      <c r="H155" s="241">
        <v>1.8</v>
      </c>
      <c r="I155" s="238"/>
      <c r="J155" s="238"/>
      <c r="K155" s="238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177</v>
      </c>
      <c r="AU155" s="246" t="s">
        <v>85</v>
      </c>
      <c r="AV155" s="13" t="s">
        <v>85</v>
      </c>
      <c r="AW155" s="13" t="s">
        <v>33</v>
      </c>
      <c r="AX155" s="13" t="s">
        <v>76</v>
      </c>
      <c r="AY155" s="246" t="s">
        <v>139</v>
      </c>
    </row>
    <row r="156" s="13" customFormat="1">
      <c r="A156" s="13"/>
      <c r="B156" s="237"/>
      <c r="C156" s="238"/>
      <c r="D156" s="221" t="s">
        <v>177</v>
      </c>
      <c r="E156" s="239" t="s">
        <v>1</v>
      </c>
      <c r="F156" s="240" t="s">
        <v>204</v>
      </c>
      <c r="G156" s="238"/>
      <c r="H156" s="241">
        <v>5.0250000000000004</v>
      </c>
      <c r="I156" s="238"/>
      <c r="J156" s="238"/>
      <c r="K156" s="238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177</v>
      </c>
      <c r="AU156" s="246" t="s">
        <v>85</v>
      </c>
      <c r="AV156" s="13" t="s">
        <v>85</v>
      </c>
      <c r="AW156" s="13" t="s">
        <v>33</v>
      </c>
      <c r="AX156" s="13" t="s">
        <v>76</v>
      </c>
      <c r="AY156" s="246" t="s">
        <v>139</v>
      </c>
    </row>
    <row r="157" s="2" customFormat="1" ht="24" customHeight="1">
      <c r="A157" s="30"/>
      <c r="B157" s="31"/>
      <c r="C157" s="209" t="s">
        <v>205</v>
      </c>
      <c r="D157" s="209" t="s">
        <v>140</v>
      </c>
      <c r="E157" s="210" t="s">
        <v>206</v>
      </c>
      <c r="F157" s="211" t="s">
        <v>207</v>
      </c>
      <c r="G157" s="212" t="s">
        <v>170</v>
      </c>
      <c r="H157" s="213">
        <v>6.7000000000000002</v>
      </c>
      <c r="I157" s="214">
        <v>377</v>
      </c>
      <c r="J157" s="214">
        <f>ROUND(I157*H157,2)</f>
        <v>2525.9000000000001</v>
      </c>
      <c r="K157" s="211" t="s">
        <v>171</v>
      </c>
      <c r="L157" s="36"/>
      <c r="M157" s="215" t="s">
        <v>1</v>
      </c>
      <c r="N157" s="216" t="s">
        <v>41</v>
      </c>
      <c r="O157" s="217">
        <v>0</v>
      </c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219" t="s">
        <v>138</v>
      </c>
      <c r="AT157" s="219" t="s">
        <v>140</v>
      </c>
      <c r="AU157" s="219" t="s">
        <v>85</v>
      </c>
      <c r="AY157" s="15" t="s">
        <v>139</v>
      </c>
      <c r="BE157" s="220">
        <f>IF(N157="základní",J157,0)</f>
        <v>2525.9000000000001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15" t="s">
        <v>83</v>
      </c>
      <c r="BK157" s="220">
        <f>ROUND(I157*H157,2)</f>
        <v>2525.9000000000001</v>
      </c>
      <c r="BL157" s="15" t="s">
        <v>138</v>
      </c>
      <c r="BM157" s="219" t="s">
        <v>208</v>
      </c>
    </row>
    <row r="158" s="2" customFormat="1">
      <c r="A158" s="30"/>
      <c r="B158" s="31"/>
      <c r="C158" s="32"/>
      <c r="D158" s="221" t="s">
        <v>146</v>
      </c>
      <c r="E158" s="32"/>
      <c r="F158" s="222" t="s">
        <v>207</v>
      </c>
      <c r="G158" s="32"/>
      <c r="H158" s="32"/>
      <c r="I158" s="32"/>
      <c r="J158" s="32"/>
      <c r="K158" s="32"/>
      <c r="L158" s="36"/>
      <c r="M158" s="223"/>
      <c r="N158" s="224"/>
      <c r="O158" s="82"/>
      <c r="P158" s="82"/>
      <c r="Q158" s="82"/>
      <c r="R158" s="82"/>
      <c r="S158" s="82"/>
      <c r="T158" s="83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T158" s="15" t="s">
        <v>146</v>
      </c>
      <c r="AU158" s="15" t="s">
        <v>85</v>
      </c>
    </row>
    <row r="159" s="2" customFormat="1">
      <c r="A159" s="30"/>
      <c r="B159" s="31"/>
      <c r="C159" s="32"/>
      <c r="D159" s="221" t="s">
        <v>173</v>
      </c>
      <c r="E159" s="32"/>
      <c r="F159" s="236" t="s">
        <v>209</v>
      </c>
      <c r="G159" s="32"/>
      <c r="H159" s="32"/>
      <c r="I159" s="32"/>
      <c r="J159" s="32"/>
      <c r="K159" s="32"/>
      <c r="L159" s="36"/>
      <c r="M159" s="223"/>
      <c r="N159" s="224"/>
      <c r="O159" s="82"/>
      <c r="P159" s="82"/>
      <c r="Q159" s="82"/>
      <c r="R159" s="82"/>
      <c r="S159" s="82"/>
      <c r="T159" s="83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T159" s="15" t="s">
        <v>173</v>
      </c>
      <c r="AU159" s="15" t="s">
        <v>85</v>
      </c>
    </row>
    <row r="160" s="2" customFormat="1">
      <c r="A160" s="30"/>
      <c r="B160" s="31"/>
      <c r="C160" s="32"/>
      <c r="D160" s="221" t="s">
        <v>175</v>
      </c>
      <c r="E160" s="32"/>
      <c r="F160" s="236" t="s">
        <v>183</v>
      </c>
      <c r="G160" s="32"/>
      <c r="H160" s="32"/>
      <c r="I160" s="32"/>
      <c r="J160" s="32"/>
      <c r="K160" s="32"/>
      <c r="L160" s="36"/>
      <c r="M160" s="223"/>
      <c r="N160" s="224"/>
      <c r="O160" s="82"/>
      <c r="P160" s="82"/>
      <c r="Q160" s="82"/>
      <c r="R160" s="82"/>
      <c r="S160" s="82"/>
      <c r="T160" s="83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T160" s="15" t="s">
        <v>175</v>
      </c>
      <c r="AU160" s="15" t="s">
        <v>85</v>
      </c>
    </row>
    <row r="161" s="13" customFormat="1">
      <c r="A161" s="13"/>
      <c r="B161" s="237"/>
      <c r="C161" s="238"/>
      <c r="D161" s="221" t="s">
        <v>177</v>
      </c>
      <c r="E161" s="239" t="s">
        <v>1</v>
      </c>
      <c r="F161" s="240" t="s">
        <v>210</v>
      </c>
      <c r="G161" s="238"/>
      <c r="H161" s="241">
        <v>6.7000000000000002</v>
      </c>
      <c r="I161" s="238"/>
      <c r="J161" s="238"/>
      <c r="K161" s="238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177</v>
      </c>
      <c r="AU161" s="246" t="s">
        <v>85</v>
      </c>
      <c r="AV161" s="13" t="s">
        <v>85</v>
      </c>
      <c r="AW161" s="13" t="s">
        <v>33</v>
      </c>
      <c r="AX161" s="13" t="s">
        <v>76</v>
      </c>
      <c r="AY161" s="246" t="s">
        <v>139</v>
      </c>
    </row>
    <row r="162" s="2" customFormat="1" ht="16.5" customHeight="1">
      <c r="A162" s="30"/>
      <c r="B162" s="31"/>
      <c r="C162" s="209" t="s">
        <v>211</v>
      </c>
      <c r="D162" s="209" t="s">
        <v>140</v>
      </c>
      <c r="E162" s="210" t="s">
        <v>212</v>
      </c>
      <c r="F162" s="211" t="s">
        <v>213</v>
      </c>
      <c r="G162" s="212" t="s">
        <v>170</v>
      </c>
      <c r="H162" s="213">
        <v>8.3499999999999996</v>
      </c>
      <c r="I162" s="214">
        <v>625</v>
      </c>
      <c r="J162" s="214">
        <f>ROUND(I162*H162,2)</f>
        <v>5218.75</v>
      </c>
      <c r="K162" s="211" t="s">
        <v>171</v>
      </c>
      <c r="L162" s="36"/>
      <c r="M162" s="215" t="s">
        <v>1</v>
      </c>
      <c r="N162" s="216" t="s">
        <v>41</v>
      </c>
      <c r="O162" s="217">
        <v>0</v>
      </c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219" t="s">
        <v>138</v>
      </c>
      <c r="AT162" s="219" t="s">
        <v>140</v>
      </c>
      <c r="AU162" s="219" t="s">
        <v>85</v>
      </c>
      <c r="AY162" s="15" t="s">
        <v>139</v>
      </c>
      <c r="BE162" s="220">
        <f>IF(N162="základní",J162,0)</f>
        <v>5218.75</v>
      </c>
      <c r="BF162" s="220">
        <f>IF(N162="snížená",J162,0)</f>
        <v>0</v>
      </c>
      <c r="BG162" s="220">
        <f>IF(N162="zákl. přenesená",J162,0)</f>
        <v>0</v>
      </c>
      <c r="BH162" s="220">
        <f>IF(N162="sníž. přenesená",J162,0)</f>
        <v>0</v>
      </c>
      <c r="BI162" s="220">
        <f>IF(N162="nulová",J162,0)</f>
        <v>0</v>
      </c>
      <c r="BJ162" s="15" t="s">
        <v>83</v>
      </c>
      <c r="BK162" s="220">
        <f>ROUND(I162*H162,2)</f>
        <v>5218.75</v>
      </c>
      <c r="BL162" s="15" t="s">
        <v>138</v>
      </c>
      <c r="BM162" s="219" t="s">
        <v>214</v>
      </c>
    </row>
    <row r="163" s="2" customFormat="1">
      <c r="A163" s="30"/>
      <c r="B163" s="31"/>
      <c r="C163" s="32"/>
      <c r="D163" s="221" t="s">
        <v>146</v>
      </c>
      <c r="E163" s="32"/>
      <c r="F163" s="222" t="s">
        <v>213</v>
      </c>
      <c r="G163" s="32"/>
      <c r="H163" s="32"/>
      <c r="I163" s="32"/>
      <c r="J163" s="32"/>
      <c r="K163" s="32"/>
      <c r="L163" s="36"/>
      <c r="M163" s="223"/>
      <c r="N163" s="224"/>
      <c r="O163" s="82"/>
      <c r="P163" s="82"/>
      <c r="Q163" s="82"/>
      <c r="R163" s="82"/>
      <c r="S163" s="82"/>
      <c r="T163" s="83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T163" s="15" t="s">
        <v>146</v>
      </c>
      <c r="AU163" s="15" t="s">
        <v>85</v>
      </c>
    </row>
    <row r="164" s="2" customFormat="1">
      <c r="A164" s="30"/>
      <c r="B164" s="31"/>
      <c r="C164" s="32"/>
      <c r="D164" s="221" t="s">
        <v>173</v>
      </c>
      <c r="E164" s="32"/>
      <c r="F164" s="236" t="s">
        <v>215</v>
      </c>
      <c r="G164" s="32"/>
      <c r="H164" s="32"/>
      <c r="I164" s="32"/>
      <c r="J164" s="32"/>
      <c r="K164" s="32"/>
      <c r="L164" s="36"/>
      <c r="M164" s="223"/>
      <c r="N164" s="224"/>
      <c r="O164" s="82"/>
      <c r="P164" s="82"/>
      <c r="Q164" s="82"/>
      <c r="R164" s="82"/>
      <c r="S164" s="82"/>
      <c r="T164" s="83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T164" s="15" t="s">
        <v>173</v>
      </c>
      <c r="AU164" s="15" t="s">
        <v>85</v>
      </c>
    </row>
    <row r="165" s="13" customFormat="1">
      <c r="A165" s="13"/>
      <c r="B165" s="237"/>
      <c r="C165" s="238"/>
      <c r="D165" s="221" t="s">
        <v>177</v>
      </c>
      <c r="E165" s="239" t="s">
        <v>1</v>
      </c>
      <c r="F165" s="240" t="s">
        <v>216</v>
      </c>
      <c r="G165" s="238"/>
      <c r="H165" s="241">
        <v>1.6499999999999999</v>
      </c>
      <c r="I165" s="238"/>
      <c r="J165" s="238"/>
      <c r="K165" s="238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177</v>
      </c>
      <c r="AU165" s="246" t="s">
        <v>85</v>
      </c>
      <c r="AV165" s="13" t="s">
        <v>85</v>
      </c>
      <c r="AW165" s="13" t="s">
        <v>33</v>
      </c>
      <c r="AX165" s="13" t="s">
        <v>76</v>
      </c>
      <c r="AY165" s="246" t="s">
        <v>139</v>
      </c>
    </row>
    <row r="166" s="13" customFormat="1">
      <c r="A166" s="13"/>
      <c r="B166" s="237"/>
      <c r="C166" s="238"/>
      <c r="D166" s="221" t="s">
        <v>177</v>
      </c>
      <c r="E166" s="239" t="s">
        <v>1</v>
      </c>
      <c r="F166" s="240" t="s">
        <v>217</v>
      </c>
      <c r="G166" s="238"/>
      <c r="H166" s="241">
        <v>6.7000000000000002</v>
      </c>
      <c r="I166" s="238"/>
      <c r="J166" s="238"/>
      <c r="K166" s="238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177</v>
      </c>
      <c r="AU166" s="246" t="s">
        <v>85</v>
      </c>
      <c r="AV166" s="13" t="s">
        <v>85</v>
      </c>
      <c r="AW166" s="13" t="s">
        <v>33</v>
      </c>
      <c r="AX166" s="13" t="s">
        <v>76</v>
      </c>
      <c r="AY166" s="246" t="s">
        <v>139</v>
      </c>
    </row>
    <row r="167" s="2" customFormat="1" ht="16.5" customHeight="1">
      <c r="A167" s="30"/>
      <c r="B167" s="31"/>
      <c r="C167" s="209" t="s">
        <v>218</v>
      </c>
      <c r="D167" s="209" t="s">
        <v>140</v>
      </c>
      <c r="E167" s="210" t="s">
        <v>219</v>
      </c>
      <c r="F167" s="211" t="s">
        <v>220</v>
      </c>
      <c r="G167" s="212" t="s">
        <v>221</v>
      </c>
      <c r="H167" s="213">
        <v>5.0250000000000004</v>
      </c>
      <c r="I167" s="214">
        <v>41</v>
      </c>
      <c r="J167" s="214">
        <f>ROUND(I167*H167,2)</f>
        <v>206.03</v>
      </c>
      <c r="K167" s="211" t="s">
        <v>171</v>
      </c>
      <c r="L167" s="36"/>
      <c r="M167" s="215" t="s">
        <v>1</v>
      </c>
      <c r="N167" s="216" t="s">
        <v>41</v>
      </c>
      <c r="O167" s="217">
        <v>0</v>
      </c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219" t="s">
        <v>138</v>
      </c>
      <c r="AT167" s="219" t="s">
        <v>140</v>
      </c>
      <c r="AU167" s="219" t="s">
        <v>85</v>
      </c>
      <c r="AY167" s="15" t="s">
        <v>139</v>
      </c>
      <c r="BE167" s="220">
        <f>IF(N167="základní",J167,0)</f>
        <v>206.03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5" t="s">
        <v>83</v>
      </c>
      <c r="BK167" s="220">
        <f>ROUND(I167*H167,2)</f>
        <v>206.03</v>
      </c>
      <c r="BL167" s="15" t="s">
        <v>138</v>
      </c>
      <c r="BM167" s="219" t="s">
        <v>222</v>
      </c>
    </row>
    <row r="168" s="2" customFormat="1">
      <c r="A168" s="30"/>
      <c r="B168" s="31"/>
      <c r="C168" s="32"/>
      <c r="D168" s="221" t="s">
        <v>146</v>
      </c>
      <c r="E168" s="32"/>
      <c r="F168" s="222" t="s">
        <v>220</v>
      </c>
      <c r="G168" s="32"/>
      <c r="H168" s="32"/>
      <c r="I168" s="32"/>
      <c r="J168" s="32"/>
      <c r="K168" s="32"/>
      <c r="L168" s="36"/>
      <c r="M168" s="223"/>
      <c r="N168" s="224"/>
      <c r="O168" s="82"/>
      <c r="P168" s="82"/>
      <c r="Q168" s="82"/>
      <c r="R168" s="82"/>
      <c r="S168" s="82"/>
      <c r="T168" s="83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T168" s="15" t="s">
        <v>146</v>
      </c>
      <c r="AU168" s="15" t="s">
        <v>85</v>
      </c>
    </row>
    <row r="169" s="2" customFormat="1">
      <c r="A169" s="30"/>
      <c r="B169" s="31"/>
      <c r="C169" s="32"/>
      <c r="D169" s="221" t="s">
        <v>173</v>
      </c>
      <c r="E169" s="32"/>
      <c r="F169" s="236" t="s">
        <v>223</v>
      </c>
      <c r="G169" s="32"/>
      <c r="H169" s="32"/>
      <c r="I169" s="32"/>
      <c r="J169" s="32"/>
      <c r="K169" s="32"/>
      <c r="L169" s="36"/>
      <c r="M169" s="223"/>
      <c r="N169" s="224"/>
      <c r="O169" s="82"/>
      <c r="P169" s="82"/>
      <c r="Q169" s="82"/>
      <c r="R169" s="82"/>
      <c r="S169" s="82"/>
      <c r="T169" s="83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T169" s="15" t="s">
        <v>173</v>
      </c>
      <c r="AU169" s="15" t="s">
        <v>85</v>
      </c>
    </row>
    <row r="170" s="13" customFormat="1">
      <c r="A170" s="13"/>
      <c r="B170" s="237"/>
      <c r="C170" s="238"/>
      <c r="D170" s="221" t="s">
        <v>177</v>
      </c>
      <c r="E170" s="239" t="s">
        <v>1</v>
      </c>
      <c r="F170" s="240" t="s">
        <v>224</v>
      </c>
      <c r="G170" s="238"/>
      <c r="H170" s="241">
        <v>5.0250000000000004</v>
      </c>
      <c r="I170" s="238"/>
      <c r="J170" s="238"/>
      <c r="K170" s="238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177</v>
      </c>
      <c r="AU170" s="246" t="s">
        <v>85</v>
      </c>
      <c r="AV170" s="13" t="s">
        <v>85</v>
      </c>
      <c r="AW170" s="13" t="s">
        <v>33</v>
      </c>
      <c r="AX170" s="13" t="s">
        <v>76</v>
      </c>
      <c r="AY170" s="246" t="s">
        <v>139</v>
      </c>
    </row>
    <row r="171" s="2" customFormat="1" ht="16.5" customHeight="1">
      <c r="A171" s="30"/>
      <c r="B171" s="31"/>
      <c r="C171" s="209" t="s">
        <v>225</v>
      </c>
      <c r="D171" s="209" t="s">
        <v>140</v>
      </c>
      <c r="E171" s="210" t="s">
        <v>226</v>
      </c>
      <c r="F171" s="211" t="s">
        <v>227</v>
      </c>
      <c r="G171" s="212" t="s">
        <v>221</v>
      </c>
      <c r="H171" s="213">
        <v>33.5</v>
      </c>
      <c r="I171" s="214">
        <v>14</v>
      </c>
      <c r="J171" s="214">
        <f>ROUND(I171*H171,2)</f>
        <v>469</v>
      </c>
      <c r="K171" s="211" t="s">
        <v>171</v>
      </c>
      <c r="L171" s="36"/>
      <c r="M171" s="215" t="s">
        <v>1</v>
      </c>
      <c r="N171" s="216" t="s">
        <v>41</v>
      </c>
      <c r="O171" s="217">
        <v>0</v>
      </c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219" t="s">
        <v>138</v>
      </c>
      <c r="AT171" s="219" t="s">
        <v>140</v>
      </c>
      <c r="AU171" s="219" t="s">
        <v>85</v>
      </c>
      <c r="AY171" s="15" t="s">
        <v>139</v>
      </c>
      <c r="BE171" s="220">
        <f>IF(N171="základní",J171,0)</f>
        <v>469</v>
      </c>
      <c r="BF171" s="220">
        <f>IF(N171="snížená",J171,0)</f>
        <v>0</v>
      </c>
      <c r="BG171" s="220">
        <f>IF(N171="zákl. přenesená",J171,0)</f>
        <v>0</v>
      </c>
      <c r="BH171" s="220">
        <f>IF(N171="sníž. přenesená",J171,0)</f>
        <v>0</v>
      </c>
      <c r="BI171" s="220">
        <f>IF(N171="nulová",J171,0)</f>
        <v>0</v>
      </c>
      <c r="BJ171" s="15" t="s">
        <v>83</v>
      </c>
      <c r="BK171" s="220">
        <f>ROUND(I171*H171,2)</f>
        <v>469</v>
      </c>
      <c r="BL171" s="15" t="s">
        <v>138</v>
      </c>
      <c r="BM171" s="219" t="s">
        <v>228</v>
      </c>
    </row>
    <row r="172" s="2" customFormat="1">
      <c r="A172" s="30"/>
      <c r="B172" s="31"/>
      <c r="C172" s="32"/>
      <c r="D172" s="221" t="s">
        <v>146</v>
      </c>
      <c r="E172" s="32"/>
      <c r="F172" s="222" t="s">
        <v>227</v>
      </c>
      <c r="G172" s="32"/>
      <c r="H172" s="32"/>
      <c r="I172" s="32"/>
      <c r="J172" s="32"/>
      <c r="K172" s="32"/>
      <c r="L172" s="36"/>
      <c r="M172" s="223"/>
      <c r="N172" s="224"/>
      <c r="O172" s="82"/>
      <c r="P172" s="82"/>
      <c r="Q172" s="82"/>
      <c r="R172" s="82"/>
      <c r="S172" s="82"/>
      <c r="T172" s="83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T172" s="15" t="s">
        <v>146</v>
      </c>
      <c r="AU172" s="15" t="s">
        <v>85</v>
      </c>
    </row>
    <row r="173" s="2" customFormat="1">
      <c r="A173" s="30"/>
      <c r="B173" s="31"/>
      <c r="C173" s="32"/>
      <c r="D173" s="221" t="s">
        <v>173</v>
      </c>
      <c r="E173" s="32"/>
      <c r="F173" s="236" t="s">
        <v>229</v>
      </c>
      <c r="G173" s="32"/>
      <c r="H173" s="32"/>
      <c r="I173" s="32"/>
      <c r="J173" s="32"/>
      <c r="K173" s="32"/>
      <c r="L173" s="36"/>
      <c r="M173" s="223"/>
      <c r="N173" s="224"/>
      <c r="O173" s="82"/>
      <c r="P173" s="82"/>
      <c r="Q173" s="82"/>
      <c r="R173" s="82"/>
      <c r="S173" s="82"/>
      <c r="T173" s="83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T173" s="15" t="s">
        <v>173</v>
      </c>
      <c r="AU173" s="15" t="s">
        <v>85</v>
      </c>
    </row>
    <row r="174" s="13" customFormat="1">
      <c r="A174" s="13"/>
      <c r="B174" s="237"/>
      <c r="C174" s="238"/>
      <c r="D174" s="221" t="s">
        <v>177</v>
      </c>
      <c r="E174" s="239" t="s">
        <v>1</v>
      </c>
      <c r="F174" s="240" t="s">
        <v>230</v>
      </c>
      <c r="G174" s="238"/>
      <c r="H174" s="241">
        <v>33.5</v>
      </c>
      <c r="I174" s="238"/>
      <c r="J174" s="238"/>
      <c r="K174" s="238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177</v>
      </c>
      <c r="AU174" s="246" t="s">
        <v>85</v>
      </c>
      <c r="AV174" s="13" t="s">
        <v>85</v>
      </c>
      <c r="AW174" s="13" t="s">
        <v>33</v>
      </c>
      <c r="AX174" s="13" t="s">
        <v>76</v>
      </c>
      <c r="AY174" s="246" t="s">
        <v>139</v>
      </c>
    </row>
    <row r="175" s="11" customFormat="1" ht="22.8" customHeight="1">
      <c r="A175" s="11"/>
      <c r="B175" s="196"/>
      <c r="C175" s="197"/>
      <c r="D175" s="198" t="s">
        <v>75</v>
      </c>
      <c r="E175" s="234" t="s">
        <v>198</v>
      </c>
      <c r="F175" s="234" t="s">
        <v>231</v>
      </c>
      <c r="G175" s="197"/>
      <c r="H175" s="197"/>
      <c r="I175" s="197"/>
      <c r="J175" s="235">
        <f>BK175</f>
        <v>103178</v>
      </c>
      <c r="K175" s="197"/>
      <c r="L175" s="201"/>
      <c r="M175" s="202"/>
      <c r="N175" s="203"/>
      <c r="O175" s="203"/>
      <c r="P175" s="204">
        <f>SUM(P176:P207)</f>
        <v>0</v>
      </c>
      <c r="Q175" s="203"/>
      <c r="R175" s="204">
        <f>SUM(R176:R207)</f>
        <v>0</v>
      </c>
      <c r="S175" s="203"/>
      <c r="T175" s="205">
        <f>SUM(T176:T207)</f>
        <v>0</v>
      </c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R175" s="206" t="s">
        <v>83</v>
      </c>
      <c r="AT175" s="207" t="s">
        <v>75</v>
      </c>
      <c r="AU175" s="207" t="s">
        <v>83</v>
      </c>
      <c r="AY175" s="206" t="s">
        <v>139</v>
      </c>
      <c r="BK175" s="208">
        <f>SUM(BK176:BK207)</f>
        <v>103178</v>
      </c>
    </row>
    <row r="176" s="2" customFormat="1" ht="24" customHeight="1">
      <c r="A176" s="30"/>
      <c r="B176" s="31"/>
      <c r="C176" s="209" t="s">
        <v>232</v>
      </c>
      <c r="D176" s="209" t="s">
        <v>140</v>
      </c>
      <c r="E176" s="210" t="s">
        <v>233</v>
      </c>
      <c r="F176" s="211" t="s">
        <v>234</v>
      </c>
      <c r="G176" s="212" t="s">
        <v>221</v>
      </c>
      <c r="H176" s="213">
        <v>12</v>
      </c>
      <c r="I176" s="214">
        <v>370</v>
      </c>
      <c r="J176" s="214">
        <f>ROUND(I176*H176,2)</f>
        <v>4440</v>
      </c>
      <c r="K176" s="211" t="s">
        <v>171</v>
      </c>
      <c r="L176" s="36"/>
      <c r="M176" s="215" t="s">
        <v>1</v>
      </c>
      <c r="N176" s="216" t="s">
        <v>41</v>
      </c>
      <c r="O176" s="217">
        <v>0</v>
      </c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219" t="s">
        <v>138</v>
      </c>
      <c r="AT176" s="219" t="s">
        <v>140</v>
      </c>
      <c r="AU176" s="219" t="s">
        <v>85</v>
      </c>
      <c r="AY176" s="15" t="s">
        <v>139</v>
      </c>
      <c r="BE176" s="220">
        <f>IF(N176="základní",J176,0)</f>
        <v>4440</v>
      </c>
      <c r="BF176" s="220">
        <f>IF(N176="snížená",J176,0)</f>
        <v>0</v>
      </c>
      <c r="BG176" s="220">
        <f>IF(N176="zákl. přenesená",J176,0)</f>
        <v>0</v>
      </c>
      <c r="BH176" s="220">
        <f>IF(N176="sníž. přenesená",J176,0)</f>
        <v>0</v>
      </c>
      <c r="BI176" s="220">
        <f>IF(N176="nulová",J176,0)</f>
        <v>0</v>
      </c>
      <c r="BJ176" s="15" t="s">
        <v>83</v>
      </c>
      <c r="BK176" s="220">
        <f>ROUND(I176*H176,2)</f>
        <v>4440</v>
      </c>
      <c r="BL176" s="15" t="s">
        <v>138</v>
      </c>
      <c r="BM176" s="219" t="s">
        <v>235</v>
      </c>
    </row>
    <row r="177" s="2" customFormat="1">
      <c r="A177" s="30"/>
      <c r="B177" s="31"/>
      <c r="C177" s="32"/>
      <c r="D177" s="221" t="s">
        <v>146</v>
      </c>
      <c r="E177" s="32"/>
      <c r="F177" s="222" t="s">
        <v>234</v>
      </c>
      <c r="G177" s="32"/>
      <c r="H177" s="32"/>
      <c r="I177" s="32"/>
      <c r="J177" s="32"/>
      <c r="K177" s="32"/>
      <c r="L177" s="36"/>
      <c r="M177" s="223"/>
      <c r="N177" s="224"/>
      <c r="O177" s="82"/>
      <c r="P177" s="82"/>
      <c r="Q177" s="82"/>
      <c r="R177" s="82"/>
      <c r="S177" s="82"/>
      <c r="T177" s="83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T177" s="15" t="s">
        <v>146</v>
      </c>
      <c r="AU177" s="15" t="s">
        <v>85</v>
      </c>
    </row>
    <row r="178" s="2" customFormat="1">
      <c r="A178" s="30"/>
      <c r="B178" s="31"/>
      <c r="C178" s="32"/>
      <c r="D178" s="221" t="s">
        <v>173</v>
      </c>
      <c r="E178" s="32"/>
      <c r="F178" s="236" t="s">
        <v>236</v>
      </c>
      <c r="G178" s="32"/>
      <c r="H178" s="32"/>
      <c r="I178" s="32"/>
      <c r="J178" s="32"/>
      <c r="K178" s="32"/>
      <c r="L178" s="36"/>
      <c r="M178" s="223"/>
      <c r="N178" s="224"/>
      <c r="O178" s="82"/>
      <c r="P178" s="82"/>
      <c r="Q178" s="82"/>
      <c r="R178" s="82"/>
      <c r="S178" s="82"/>
      <c r="T178" s="83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T178" s="15" t="s">
        <v>173</v>
      </c>
      <c r="AU178" s="15" t="s">
        <v>85</v>
      </c>
    </row>
    <row r="179" s="13" customFormat="1">
      <c r="A179" s="13"/>
      <c r="B179" s="237"/>
      <c r="C179" s="238"/>
      <c r="D179" s="221" t="s">
        <v>177</v>
      </c>
      <c r="E179" s="239" t="s">
        <v>1</v>
      </c>
      <c r="F179" s="240" t="s">
        <v>237</v>
      </c>
      <c r="G179" s="238"/>
      <c r="H179" s="241">
        <v>12</v>
      </c>
      <c r="I179" s="238"/>
      <c r="J179" s="238"/>
      <c r="K179" s="238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177</v>
      </c>
      <c r="AU179" s="246" t="s">
        <v>85</v>
      </c>
      <c r="AV179" s="13" t="s">
        <v>85</v>
      </c>
      <c r="AW179" s="13" t="s">
        <v>33</v>
      </c>
      <c r="AX179" s="13" t="s">
        <v>83</v>
      </c>
      <c r="AY179" s="246" t="s">
        <v>139</v>
      </c>
    </row>
    <row r="180" s="2" customFormat="1" ht="24" customHeight="1">
      <c r="A180" s="30"/>
      <c r="B180" s="31"/>
      <c r="C180" s="209" t="s">
        <v>238</v>
      </c>
      <c r="D180" s="209" t="s">
        <v>140</v>
      </c>
      <c r="E180" s="210" t="s">
        <v>239</v>
      </c>
      <c r="F180" s="211" t="s">
        <v>240</v>
      </c>
      <c r="G180" s="212" t="s">
        <v>221</v>
      </c>
      <c r="H180" s="213">
        <v>150</v>
      </c>
      <c r="I180" s="214">
        <v>142</v>
      </c>
      <c r="J180" s="214">
        <f>ROUND(I180*H180,2)</f>
        <v>21300</v>
      </c>
      <c r="K180" s="211" t="s">
        <v>171</v>
      </c>
      <c r="L180" s="36"/>
      <c r="M180" s="215" t="s">
        <v>1</v>
      </c>
      <c r="N180" s="216" t="s">
        <v>41</v>
      </c>
      <c r="O180" s="217">
        <v>0</v>
      </c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219" t="s">
        <v>138</v>
      </c>
      <c r="AT180" s="219" t="s">
        <v>140</v>
      </c>
      <c r="AU180" s="219" t="s">
        <v>85</v>
      </c>
      <c r="AY180" s="15" t="s">
        <v>139</v>
      </c>
      <c r="BE180" s="220">
        <f>IF(N180="základní",J180,0)</f>
        <v>21300</v>
      </c>
      <c r="BF180" s="220">
        <f>IF(N180="snížená",J180,0)</f>
        <v>0</v>
      </c>
      <c r="BG180" s="220">
        <f>IF(N180="zákl. přenesená",J180,0)</f>
        <v>0</v>
      </c>
      <c r="BH180" s="220">
        <f>IF(N180="sníž. přenesená",J180,0)</f>
        <v>0</v>
      </c>
      <c r="BI180" s="220">
        <f>IF(N180="nulová",J180,0)</f>
        <v>0</v>
      </c>
      <c r="BJ180" s="15" t="s">
        <v>83</v>
      </c>
      <c r="BK180" s="220">
        <f>ROUND(I180*H180,2)</f>
        <v>21300</v>
      </c>
      <c r="BL180" s="15" t="s">
        <v>138</v>
      </c>
      <c r="BM180" s="219" t="s">
        <v>241</v>
      </c>
    </row>
    <row r="181" s="2" customFormat="1">
      <c r="A181" s="30"/>
      <c r="B181" s="31"/>
      <c r="C181" s="32"/>
      <c r="D181" s="221" t="s">
        <v>146</v>
      </c>
      <c r="E181" s="32"/>
      <c r="F181" s="222" t="s">
        <v>240</v>
      </c>
      <c r="G181" s="32"/>
      <c r="H181" s="32"/>
      <c r="I181" s="32"/>
      <c r="J181" s="32"/>
      <c r="K181" s="32"/>
      <c r="L181" s="36"/>
      <c r="M181" s="223"/>
      <c r="N181" s="224"/>
      <c r="O181" s="82"/>
      <c r="P181" s="82"/>
      <c r="Q181" s="82"/>
      <c r="R181" s="82"/>
      <c r="S181" s="82"/>
      <c r="T181" s="83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T181" s="15" t="s">
        <v>146</v>
      </c>
      <c r="AU181" s="15" t="s">
        <v>85</v>
      </c>
    </row>
    <row r="182" s="2" customFormat="1">
      <c r="A182" s="30"/>
      <c r="B182" s="31"/>
      <c r="C182" s="32"/>
      <c r="D182" s="221" t="s">
        <v>173</v>
      </c>
      <c r="E182" s="32"/>
      <c r="F182" s="236" t="s">
        <v>242</v>
      </c>
      <c r="G182" s="32"/>
      <c r="H182" s="32"/>
      <c r="I182" s="32"/>
      <c r="J182" s="32"/>
      <c r="K182" s="32"/>
      <c r="L182" s="36"/>
      <c r="M182" s="223"/>
      <c r="N182" s="224"/>
      <c r="O182" s="82"/>
      <c r="P182" s="82"/>
      <c r="Q182" s="82"/>
      <c r="R182" s="82"/>
      <c r="S182" s="82"/>
      <c r="T182" s="83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T182" s="15" t="s">
        <v>173</v>
      </c>
      <c r="AU182" s="15" t="s">
        <v>85</v>
      </c>
    </row>
    <row r="183" s="13" customFormat="1">
      <c r="A183" s="13"/>
      <c r="B183" s="237"/>
      <c r="C183" s="238"/>
      <c r="D183" s="221" t="s">
        <v>177</v>
      </c>
      <c r="E183" s="239" t="s">
        <v>1</v>
      </c>
      <c r="F183" s="240" t="s">
        <v>243</v>
      </c>
      <c r="G183" s="238"/>
      <c r="H183" s="241">
        <v>150</v>
      </c>
      <c r="I183" s="238"/>
      <c r="J183" s="238"/>
      <c r="K183" s="238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177</v>
      </c>
      <c r="AU183" s="246" t="s">
        <v>85</v>
      </c>
      <c r="AV183" s="13" t="s">
        <v>85</v>
      </c>
      <c r="AW183" s="13" t="s">
        <v>33</v>
      </c>
      <c r="AX183" s="13" t="s">
        <v>83</v>
      </c>
      <c r="AY183" s="246" t="s">
        <v>139</v>
      </c>
    </row>
    <row r="184" s="2" customFormat="1" ht="24" customHeight="1">
      <c r="A184" s="30"/>
      <c r="B184" s="31"/>
      <c r="C184" s="209" t="s">
        <v>244</v>
      </c>
      <c r="D184" s="209" t="s">
        <v>140</v>
      </c>
      <c r="E184" s="210" t="s">
        <v>245</v>
      </c>
      <c r="F184" s="211" t="s">
        <v>246</v>
      </c>
      <c r="G184" s="212" t="s">
        <v>221</v>
      </c>
      <c r="H184" s="213">
        <v>14</v>
      </c>
      <c r="I184" s="214">
        <v>263</v>
      </c>
      <c r="J184" s="214">
        <f>ROUND(I184*H184,2)</f>
        <v>3682</v>
      </c>
      <c r="K184" s="211" t="s">
        <v>171</v>
      </c>
      <c r="L184" s="36"/>
      <c r="M184" s="215" t="s">
        <v>1</v>
      </c>
      <c r="N184" s="216" t="s">
        <v>41</v>
      </c>
      <c r="O184" s="217">
        <v>0</v>
      </c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219" t="s">
        <v>138</v>
      </c>
      <c r="AT184" s="219" t="s">
        <v>140</v>
      </c>
      <c r="AU184" s="219" t="s">
        <v>85</v>
      </c>
      <c r="AY184" s="15" t="s">
        <v>139</v>
      </c>
      <c r="BE184" s="220">
        <f>IF(N184="základní",J184,0)</f>
        <v>3682</v>
      </c>
      <c r="BF184" s="220">
        <f>IF(N184="snížená",J184,0)</f>
        <v>0</v>
      </c>
      <c r="BG184" s="220">
        <f>IF(N184="zákl. přenesená",J184,0)</f>
        <v>0</v>
      </c>
      <c r="BH184" s="220">
        <f>IF(N184="sníž. přenesená",J184,0)</f>
        <v>0</v>
      </c>
      <c r="BI184" s="220">
        <f>IF(N184="nulová",J184,0)</f>
        <v>0</v>
      </c>
      <c r="BJ184" s="15" t="s">
        <v>83</v>
      </c>
      <c r="BK184" s="220">
        <f>ROUND(I184*H184,2)</f>
        <v>3682</v>
      </c>
      <c r="BL184" s="15" t="s">
        <v>138</v>
      </c>
      <c r="BM184" s="219" t="s">
        <v>247</v>
      </c>
    </row>
    <row r="185" s="2" customFormat="1">
      <c r="A185" s="30"/>
      <c r="B185" s="31"/>
      <c r="C185" s="32"/>
      <c r="D185" s="221" t="s">
        <v>146</v>
      </c>
      <c r="E185" s="32"/>
      <c r="F185" s="222" t="s">
        <v>246</v>
      </c>
      <c r="G185" s="32"/>
      <c r="H185" s="32"/>
      <c r="I185" s="32"/>
      <c r="J185" s="32"/>
      <c r="K185" s="32"/>
      <c r="L185" s="36"/>
      <c r="M185" s="223"/>
      <c r="N185" s="224"/>
      <c r="O185" s="82"/>
      <c r="P185" s="82"/>
      <c r="Q185" s="82"/>
      <c r="R185" s="82"/>
      <c r="S185" s="82"/>
      <c r="T185" s="83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T185" s="15" t="s">
        <v>146</v>
      </c>
      <c r="AU185" s="15" t="s">
        <v>85</v>
      </c>
    </row>
    <row r="186" s="2" customFormat="1">
      <c r="A186" s="30"/>
      <c r="B186" s="31"/>
      <c r="C186" s="32"/>
      <c r="D186" s="221" t="s">
        <v>173</v>
      </c>
      <c r="E186" s="32"/>
      <c r="F186" s="236" t="s">
        <v>248</v>
      </c>
      <c r="G186" s="32"/>
      <c r="H186" s="32"/>
      <c r="I186" s="32"/>
      <c r="J186" s="32"/>
      <c r="K186" s="32"/>
      <c r="L186" s="36"/>
      <c r="M186" s="223"/>
      <c r="N186" s="224"/>
      <c r="O186" s="82"/>
      <c r="P186" s="82"/>
      <c r="Q186" s="82"/>
      <c r="R186" s="82"/>
      <c r="S186" s="82"/>
      <c r="T186" s="83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T186" s="15" t="s">
        <v>173</v>
      </c>
      <c r="AU186" s="15" t="s">
        <v>85</v>
      </c>
    </row>
    <row r="187" s="13" customFormat="1">
      <c r="A187" s="13"/>
      <c r="B187" s="237"/>
      <c r="C187" s="238"/>
      <c r="D187" s="221" t="s">
        <v>177</v>
      </c>
      <c r="E187" s="239" t="s">
        <v>1</v>
      </c>
      <c r="F187" s="240" t="s">
        <v>249</v>
      </c>
      <c r="G187" s="238"/>
      <c r="H187" s="241">
        <v>14</v>
      </c>
      <c r="I187" s="238"/>
      <c r="J187" s="238"/>
      <c r="K187" s="238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177</v>
      </c>
      <c r="AU187" s="246" t="s">
        <v>85</v>
      </c>
      <c r="AV187" s="13" t="s">
        <v>85</v>
      </c>
      <c r="AW187" s="13" t="s">
        <v>33</v>
      </c>
      <c r="AX187" s="13" t="s">
        <v>83</v>
      </c>
      <c r="AY187" s="246" t="s">
        <v>139</v>
      </c>
    </row>
    <row r="188" s="2" customFormat="1" ht="24" customHeight="1">
      <c r="A188" s="30"/>
      <c r="B188" s="31"/>
      <c r="C188" s="209" t="s">
        <v>250</v>
      </c>
      <c r="D188" s="209" t="s">
        <v>140</v>
      </c>
      <c r="E188" s="210" t="s">
        <v>251</v>
      </c>
      <c r="F188" s="211" t="s">
        <v>252</v>
      </c>
      <c r="G188" s="212" t="s">
        <v>221</v>
      </c>
      <c r="H188" s="213">
        <v>14</v>
      </c>
      <c r="I188" s="214">
        <v>235</v>
      </c>
      <c r="J188" s="214">
        <f>ROUND(I188*H188,2)</f>
        <v>3290</v>
      </c>
      <c r="K188" s="211" t="s">
        <v>171</v>
      </c>
      <c r="L188" s="36"/>
      <c r="M188" s="215" t="s">
        <v>1</v>
      </c>
      <c r="N188" s="216" t="s">
        <v>41</v>
      </c>
      <c r="O188" s="217">
        <v>0</v>
      </c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219" t="s">
        <v>138</v>
      </c>
      <c r="AT188" s="219" t="s">
        <v>140</v>
      </c>
      <c r="AU188" s="219" t="s">
        <v>85</v>
      </c>
      <c r="AY188" s="15" t="s">
        <v>139</v>
      </c>
      <c r="BE188" s="220">
        <f>IF(N188="základní",J188,0)</f>
        <v>3290</v>
      </c>
      <c r="BF188" s="220">
        <f>IF(N188="snížená",J188,0)</f>
        <v>0</v>
      </c>
      <c r="BG188" s="220">
        <f>IF(N188="zákl. přenesená",J188,0)</f>
        <v>0</v>
      </c>
      <c r="BH188" s="220">
        <f>IF(N188="sníž. přenesená",J188,0)</f>
        <v>0</v>
      </c>
      <c r="BI188" s="220">
        <f>IF(N188="nulová",J188,0)</f>
        <v>0</v>
      </c>
      <c r="BJ188" s="15" t="s">
        <v>83</v>
      </c>
      <c r="BK188" s="220">
        <f>ROUND(I188*H188,2)</f>
        <v>3290</v>
      </c>
      <c r="BL188" s="15" t="s">
        <v>138</v>
      </c>
      <c r="BM188" s="219" t="s">
        <v>253</v>
      </c>
    </row>
    <row r="189" s="2" customFormat="1">
      <c r="A189" s="30"/>
      <c r="B189" s="31"/>
      <c r="C189" s="32"/>
      <c r="D189" s="221" t="s">
        <v>146</v>
      </c>
      <c r="E189" s="32"/>
      <c r="F189" s="222" t="s">
        <v>252</v>
      </c>
      <c r="G189" s="32"/>
      <c r="H189" s="32"/>
      <c r="I189" s="32"/>
      <c r="J189" s="32"/>
      <c r="K189" s="32"/>
      <c r="L189" s="36"/>
      <c r="M189" s="223"/>
      <c r="N189" s="224"/>
      <c r="O189" s="82"/>
      <c r="P189" s="82"/>
      <c r="Q189" s="82"/>
      <c r="R189" s="82"/>
      <c r="S189" s="82"/>
      <c r="T189" s="83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T189" s="15" t="s">
        <v>146</v>
      </c>
      <c r="AU189" s="15" t="s">
        <v>85</v>
      </c>
    </row>
    <row r="190" s="2" customFormat="1">
      <c r="A190" s="30"/>
      <c r="B190" s="31"/>
      <c r="C190" s="32"/>
      <c r="D190" s="221" t="s">
        <v>173</v>
      </c>
      <c r="E190" s="32"/>
      <c r="F190" s="236" t="s">
        <v>248</v>
      </c>
      <c r="G190" s="32"/>
      <c r="H190" s="32"/>
      <c r="I190" s="32"/>
      <c r="J190" s="32"/>
      <c r="K190" s="32"/>
      <c r="L190" s="36"/>
      <c r="M190" s="223"/>
      <c r="N190" s="224"/>
      <c r="O190" s="82"/>
      <c r="P190" s="82"/>
      <c r="Q190" s="82"/>
      <c r="R190" s="82"/>
      <c r="S190" s="82"/>
      <c r="T190" s="83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T190" s="15" t="s">
        <v>173</v>
      </c>
      <c r="AU190" s="15" t="s">
        <v>85</v>
      </c>
    </row>
    <row r="191" s="13" customFormat="1">
      <c r="A191" s="13"/>
      <c r="B191" s="237"/>
      <c r="C191" s="238"/>
      <c r="D191" s="221" t="s">
        <v>177</v>
      </c>
      <c r="E191" s="239" t="s">
        <v>1</v>
      </c>
      <c r="F191" s="240" t="s">
        <v>249</v>
      </c>
      <c r="G191" s="238"/>
      <c r="H191" s="241">
        <v>14</v>
      </c>
      <c r="I191" s="238"/>
      <c r="J191" s="238"/>
      <c r="K191" s="238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177</v>
      </c>
      <c r="AU191" s="246" t="s">
        <v>85</v>
      </c>
      <c r="AV191" s="13" t="s">
        <v>85</v>
      </c>
      <c r="AW191" s="13" t="s">
        <v>33</v>
      </c>
      <c r="AX191" s="13" t="s">
        <v>83</v>
      </c>
      <c r="AY191" s="246" t="s">
        <v>139</v>
      </c>
    </row>
    <row r="192" s="2" customFormat="1" ht="24" customHeight="1">
      <c r="A192" s="30"/>
      <c r="B192" s="31"/>
      <c r="C192" s="209" t="s">
        <v>254</v>
      </c>
      <c r="D192" s="209" t="s">
        <v>140</v>
      </c>
      <c r="E192" s="210" t="s">
        <v>255</v>
      </c>
      <c r="F192" s="211" t="s">
        <v>256</v>
      </c>
      <c r="G192" s="212" t="s">
        <v>221</v>
      </c>
      <c r="H192" s="213">
        <v>126</v>
      </c>
      <c r="I192" s="214">
        <v>418</v>
      </c>
      <c r="J192" s="214">
        <f>ROUND(I192*H192,2)</f>
        <v>52668</v>
      </c>
      <c r="K192" s="211" t="s">
        <v>171</v>
      </c>
      <c r="L192" s="36"/>
      <c r="M192" s="215" t="s">
        <v>1</v>
      </c>
      <c r="N192" s="216" t="s">
        <v>41</v>
      </c>
      <c r="O192" s="217">
        <v>0</v>
      </c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219" t="s">
        <v>138</v>
      </c>
      <c r="AT192" s="219" t="s">
        <v>140</v>
      </c>
      <c r="AU192" s="219" t="s">
        <v>85</v>
      </c>
      <c r="AY192" s="15" t="s">
        <v>139</v>
      </c>
      <c r="BE192" s="220">
        <f>IF(N192="základní",J192,0)</f>
        <v>52668</v>
      </c>
      <c r="BF192" s="220">
        <f>IF(N192="snížená",J192,0)</f>
        <v>0</v>
      </c>
      <c r="BG192" s="220">
        <f>IF(N192="zákl. přenesená",J192,0)</f>
        <v>0</v>
      </c>
      <c r="BH192" s="220">
        <f>IF(N192="sníž. přenesená",J192,0)</f>
        <v>0</v>
      </c>
      <c r="BI192" s="220">
        <f>IF(N192="nulová",J192,0)</f>
        <v>0</v>
      </c>
      <c r="BJ192" s="15" t="s">
        <v>83</v>
      </c>
      <c r="BK192" s="220">
        <f>ROUND(I192*H192,2)</f>
        <v>52668</v>
      </c>
      <c r="BL192" s="15" t="s">
        <v>138</v>
      </c>
      <c r="BM192" s="219" t="s">
        <v>257</v>
      </c>
    </row>
    <row r="193" s="2" customFormat="1">
      <c r="A193" s="30"/>
      <c r="B193" s="31"/>
      <c r="C193" s="32"/>
      <c r="D193" s="221" t="s">
        <v>146</v>
      </c>
      <c r="E193" s="32"/>
      <c r="F193" s="222" t="s">
        <v>256</v>
      </c>
      <c r="G193" s="32"/>
      <c r="H193" s="32"/>
      <c r="I193" s="32"/>
      <c r="J193" s="32"/>
      <c r="K193" s="32"/>
      <c r="L193" s="36"/>
      <c r="M193" s="223"/>
      <c r="N193" s="224"/>
      <c r="O193" s="82"/>
      <c r="P193" s="82"/>
      <c r="Q193" s="82"/>
      <c r="R193" s="82"/>
      <c r="S193" s="82"/>
      <c r="T193" s="83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T193" s="15" t="s">
        <v>146</v>
      </c>
      <c r="AU193" s="15" t="s">
        <v>85</v>
      </c>
    </row>
    <row r="194" s="2" customFormat="1">
      <c r="A194" s="30"/>
      <c r="B194" s="31"/>
      <c r="C194" s="32"/>
      <c r="D194" s="221" t="s">
        <v>173</v>
      </c>
      <c r="E194" s="32"/>
      <c r="F194" s="236" t="s">
        <v>258</v>
      </c>
      <c r="G194" s="32"/>
      <c r="H194" s="32"/>
      <c r="I194" s="32"/>
      <c r="J194" s="32"/>
      <c r="K194" s="32"/>
      <c r="L194" s="36"/>
      <c r="M194" s="223"/>
      <c r="N194" s="224"/>
      <c r="O194" s="82"/>
      <c r="P194" s="82"/>
      <c r="Q194" s="82"/>
      <c r="R194" s="82"/>
      <c r="S194" s="82"/>
      <c r="T194" s="83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T194" s="15" t="s">
        <v>173</v>
      </c>
      <c r="AU194" s="15" t="s">
        <v>85</v>
      </c>
    </row>
    <row r="195" s="13" customFormat="1">
      <c r="A195" s="13"/>
      <c r="B195" s="237"/>
      <c r="C195" s="238"/>
      <c r="D195" s="221" t="s">
        <v>177</v>
      </c>
      <c r="E195" s="239" t="s">
        <v>1</v>
      </c>
      <c r="F195" s="240" t="s">
        <v>259</v>
      </c>
      <c r="G195" s="238"/>
      <c r="H195" s="241">
        <v>126</v>
      </c>
      <c r="I195" s="238"/>
      <c r="J195" s="238"/>
      <c r="K195" s="238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177</v>
      </c>
      <c r="AU195" s="246" t="s">
        <v>85</v>
      </c>
      <c r="AV195" s="13" t="s">
        <v>85</v>
      </c>
      <c r="AW195" s="13" t="s">
        <v>33</v>
      </c>
      <c r="AX195" s="13" t="s">
        <v>83</v>
      </c>
      <c r="AY195" s="246" t="s">
        <v>139</v>
      </c>
    </row>
    <row r="196" s="2" customFormat="1" ht="24" customHeight="1">
      <c r="A196" s="30"/>
      <c r="B196" s="31"/>
      <c r="C196" s="209" t="s">
        <v>260</v>
      </c>
      <c r="D196" s="209" t="s">
        <v>140</v>
      </c>
      <c r="E196" s="210" t="s">
        <v>261</v>
      </c>
      <c r="F196" s="211" t="s">
        <v>262</v>
      </c>
      <c r="G196" s="212" t="s">
        <v>221</v>
      </c>
      <c r="H196" s="213">
        <v>10</v>
      </c>
      <c r="I196" s="214">
        <v>615</v>
      </c>
      <c r="J196" s="214">
        <f>ROUND(I196*H196,2)</f>
        <v>6150</v>
      </c>
      <c r="K196" s="211" t="s">
        <v>171</v>
      </c>
      <c r="L196" s="36"/>
      <c r="M196" s="215" t="s">
        <v>1</v>
      </c>
      <c r="N196" s="216" t="s">
        <v>41</v>
      </c>
      <c r="O196" s="217">
        <v>0</v>
      </c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219" t="s">
        <v>138</v>
      </c>
      <c r="AT196" s="219" t="s">
        <v>140</v>
      </c>
      <c r="AU196" s="219" t="s">
        <v>85</v>
      </c>
      <c r="AY196" s="15" t="s">
        <v>139</v>
      </c>
      <c r="BE196" s="220">
        <f>IF(N196="základní",J196,0)</f>
        <v>6150</v>
      </c>
      <c r="BF196" s="220">
        <f>IF(N196="snížená",J196,0)</f>
        <v>0</v>
      </c>
      <c r="BG196" s="220">
        <f>IF(N196="zákl. přenesená",J196,0)</f>
        <v>0</v>
      </c>
      <c r="BH196" s="220">
        <f>IF(N196="sníž. přenesená",J196,0)</f>
        <v>0</v>
      </c>
      <c r="BI196" s="220">
        <f>IF(N196="nulová",J196,0)</f>
        <v>0</v>
      </c>
      <c r="BJ196" s="15" t="s">
        <v>83</v>
      </c>
      <c r="BK196" s="220">
        <f>ROUND(I196*H196,2)</f>
        <v>6150</v>
      </c>
      <c r="BL196" s="15" t="s">
        <v>138</v>
      </c>
      <c r="BM196" s="219" t="s">
        <v>263</v>
      </c>
    </row>
    <row r="197" s="2" customFormat="1">
      <c r="A197" s="30"/>
      <c r="B197" s="31"/>
      <c r="C197" s="32"/>
      <c r="D197" s="221" t="s">
        <v>146</v>
      </c>
      <c r="E197" s="32"/>
      <c r="F197" s="222" t="s">
        <v>262</v>
      </c>
      <c r="G197" s="32"/>
      <c r="H197" s="32"/>
      <c r="I197" s="32"/>
      <c r="J197" s="32"/>
      <c r="K197" s="32"/>
      <c r="L197" s="36"/>
      <c r="M197" s="223"/>
      <c r="N197" s="224"/>
      <c r="O197" s="82"/>
      <c r="P197" s="82"/>
      <c r="Q197" s="82"/>
      <c r="R197" s="82"/>
      <c r="S197" s="82"/>
      <c r="T197" s="83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T197" s="15" t="s">
        <v>146</v>
      </c>
      <c r="AU197" s="15" t="s">
        <v>85</v>
      </c>
    </row>
    <row r="198" s="2" customFormat="1">
      <c r="A198" s="30"/>
      <c r="B198" s="31"/>
      <c r="C198" s="32"/>
      <c r="D198" s="221" t="s">
        <v>173</v>
      </c>
      <c r="E198" s="32"/>
      <c r="F198" s="236" t="s">
        <v>258</v>
      </c>
      <c r="G198" s="32"/>
      <c r="H198" s="32"/>
      <c r="I198" s="32"/>
      <c r="J198" s="32"/>
      <c r="K198" s="32"/>
      <c r="L198" s="36"/>
      <c r="M198" s="223"/>
      <c r="N198" s="224"/>
      <c r="O198" s="82"/>
      <c r="P198" s="82"/>
      <c r="Q198" s="82"/>
      <c r="R198" s="82"/>
      <c r="S198" s="82"/>
      <c r="T198" s="83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T198" s="15" t="s">
        <v>173</v>
      </c>
      <c r="AU198" s="15" t="s">
        <v>85</v>
      </c>
    </row>
    <row r="199" s="13" customFormat="1">
      <c r="A199" s="13"/>
      <c r="B199" s="237"/>
      <c r="C199" s="238"/>
      <c r="D199" s="221" t="s">
        <v>177</v>
      </c>
      <c r="E199" s="239" t="s">
        <v>1</v>
      </c>
      <c r="F199" s="240" t="s">
        <v>264</v>
      </c>
      <c r="G199" s="238"/>
      <c r="H199" s="241">
        <v>10</v>
      </c>
      <c r="I199" s="238"/>
      <c r="J199" s="238"/>
      <c r="K199" s="238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177</v>
      </c>
      <c r="AU199" s="246" t="s">
        <v>85</v>
      </c>
      <c r="AV199" s="13" t="s">
        <v>85</v>
      </c>
      <c r="AW199" s="13" t="s">
        <v>33</v>
      </c>
      <c r="AX199" s="13" t="s">
        <v>83</v>
      </c>
      <c r="AY199" s="246" t="s">
        <v>139</v>
      </c>
    </row>
    <row r="200" s="2" customFormat="1" ht="24" customHeight="1">
      <c r="A200" s="30"/>
      <c r="B200" s="31"/>
      <c r="C200" s="209" t="s">
        <v>265</v>
      </c>
      <c r="D200" s="209" t="s">
        <v>140</v>
      </c>
      <c r="E200" s="210" t="s">
        <v>266</v>
      </c>
      <c r="F200" s="211" t="s">
        <v>267</v>
      </c>
      <c r="G200" s="212" t="s">
        <v>221</v>
      </c>
      <c r="H200" s="213">
        <v>12</v>
      </c>
      <c r="I200" s="214">
        <v>812</v>
      </c>
      <c r="J200" s="214">
        <f>ROUND(I200*H200,2)</f>
        <v>9744</v>
      </c>
      <c r="K200" s="211" t="s">
        <v>171</v>
      </c>
      <c r="L200" s="36"/>
      <c r="M200" s="215" t="s">
        <v>1</v>
      </c>
      <c r="N200" s="216" t="s">
        <v>41</v>
      </c>
      <c r="O200" s="217">
        <v>0</v>
      </c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219" t="s">
        <v>138</v>
      </c>
      <c r="AT200" s="219" t="s">
        <v>140</v>
      </c>
      <c r="AU200" s="219" t="s">
        <v>85</v>
      </c>
      <c r="AY200" s="15" t="s">
        <v>139</v>
      </c>
      <c r="BE200" s="220">
        <f>IF(N200="základní",J200,0)</f>
        <v>9744</v>
      </c>
      <c r="BF200" s="220">
        <f>IF(N200="snížená",J200,0)</f>
        <v>0</v>
      </c>
      <c r="BG200" s="220">
        <f>IF(N200="zákl. přenesená",J200,0)</f>
        <v>0</v>
      </c>
      <c r="BH200" s="220">
        <f>IF(N200="sníž. přenesená",J200,0)</f>
        <v>0</v>
      </c>
      <c r="BI200" s="220">
        <f>IF(N200="nulová",J200,0)</f>
        <v>0</v>
      </c>
      <c r="BJ200" s="15" t="s">
        <v>83</v>
      </c>
      <c r="BK200" s="220">
        <f>ROUND(I200*H200,2)</f>
        <v>9744</v>
      </c>
      <c r="BL200" s="15" t="s">
        <v>138</v>
      </c>
      <c r="BM200" s="219" t="s">
        <v>268</v>
      </c>
    </row>
    <row r="201" s="2" customFormat="1">
      <c r="A201" s="30"/>
      <c r="B201" s="31"/>
      <c r="C201" s="32"/>
      <c r="D201" s="221" t="s">
        <v>146</v>
      </c>
      <c r="E201" s="32"/>
      <c r="F201" s="222" t="s">
        <v>267</v>
      </c>
      <c r="G201" s="32"/>
      <c r="H201" s="32"/>
      <c r="I201" s="32"/>
      <c r="J201" s="32"/>
      <c r="K201" s="32"/>
      <c r="L201" s="36"/>
      <c r="M201" s="223"/>
      <c r="N201" s="224"/>
      <c r="O201" s="82"/>
      <c r="P201" s="82"/>
      <c r="Q201" s="82"/>
      <c r="R201" s="82"/>
      <c r="S201" s="82"/>
      <c r="T201" s="83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T201" s="15" t="s">
        <v>146</v>
      </c>
      <c r="AU201" s="15" t="s">
        <v>85</v>
      </c>
    </row>
    <row r="202" s="2" customFormat="1">
      <c r="A202" s="30"/>
      <c r="B202" s="31"/>
      <c r="C202" s="32"/>
      <c r="D202" s="221" t="s">
        <v>173</v>
      </c>
      <c r="E202" s="32"/>
      <c r="F202" s="236" t="s">
        <v>258</v>
      </c>
      <c r="G202" s="32"/>
      <c r="H202" s="32"/>
      <c r="I202" s="32"/>
      <c r="J202" s="32"/>
      <c r="K202" s="32"/>
      <c r="L202" s="36"/>
      <c r="M202" s="223"/>
      <c r="N202" s="224"/>
      <c r="O202" s="82"/>
      <c r="P202" s="82"/>
      <c r="Q202" s="82"/>
      <c r="R202" s="82"/>
      <c r="S202" s="82"/>
      <c r="T202" s="83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T202" s="15" t="s">
        <v>173</v>
      </c>
      <c r="AU202" s="15" t="s">
        <v>85</v>
      </c>
    </row>
    <row r="203" s="13" customFormat="1">
      <c r="A203" s="13"/>
      <c r="B203" s="237"/>
      <c r="C203" s="238"/>
      <c r="D203" s="221" t="s">
        <v>177</v>
      </c>
      <c r="E203" s="239" t="s">
        <v>1</v>
      </c>
      <c r="F203" s="240" t="s">
        <v>269</v>
      </c>
      <c r="G203" s="238"/>
      <c r="H203" s="241">
        <v>12</v>
      </c>
      <c r="I203" s="238"/>
      <c r="J203" s="238"/>
      <c r="K203" s="238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177</v>
      </c>
      <c r="AU203" s="246" t="s">
        <v>85</v>
      </c>
      <c r="AV203" s="13" t="s">
        <v>85</v>
      </c>
      <c r="AW203" s="13" t="s">
        <v>33</v>
      </c>
      <c r="AX203" s="13" t="s">
        <v>83</v>
      </c>
      <c r="AY203" s="246" t="s">
        <v>139</v>
      </c>
    </row>
    <row r="204" s="2" customFormat="1" ht="24" customHeight="1">
      <c r="A204" s="30"/>
      <c r="B204" s="31"/>
      <c r="C204" s="209" t="s">
        <v>8</v>
      </c>
      <c r="D204" s="209" t="s">
        <v>140</v>
      </c>
      <c r="E204" s="210" t="s">
        <v>270</v>
      </c>
      <c r="F204" s="211" t="s">
        <v>271</v>
      </c>
      <c r="G204" s="212" t="s">
        <v>221</v>
      </c>
      <c r="H204" s="213">
        <v>2</v>
      </c>
      <c r="I204" s="214">
        <v>952</v>
      </c>
      <c r="J204" s="214">
        <f>ROUND(I204*H204,2)</f>
        <v>1904</v>
      </c>
      <c r="K204" s="211" t="s">
        <v>171</v>
      </c>
      <c r="L204" s="36"/>
      <c r="M204" s="215" t="s">
        <v>1</v>
      </c>
      <c r="N204" s="216" t="s">
        <v>41</v>
      </c>
      <c r="O204" s="217">
        <v>0</v>
      </c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219" t="s">
        <v>138</v>
      </c>
      <c r="AT204" s="219" t="s">
        <v>140</v>
      </c>
      <c r="AU204" s="219" t="s">
        <v>85</v>
      </c>
      <c r="AY204" s="15" t="s">
        <v>139</v>
      </c>
      <c r="BE204" s="220">
        <f>IF(N204="základní",J204,0)</f>
        <v>1904</v>
      </c>
      <c r="BF204" s="220">
        <f>IF(N204="snížená",J204,0)</f>
        <v>0</v>
      </c>
      <c r="BG204" s="220">
        <f>IF(N204="zákl. přenesená",J204,0)</f>
        <v>0</v>
      </c>
      <c r="BH204" s="220">
        <f>IF(N204="sníž. přenesená",J204,0)</f>
        <v>0</v>
      </c>
      <c r="BI204" s="220">
        <f>IF(N204="nulová",J204,0)</f>
        <v>0</v>
      </c>
      <c r="BJ204" s="15" t="s">
        <v>83</v>
      </c>
      <c r="BK204" s="220">
        <f>ROUND(I204*H204,2)</f>
        <v>1904</v>
      </c>
      <c r="BL204" s="15" t="s">
        <v>138</v>
      </c>
      <c r="BM204" s="219" t="s">
        <v>272</v>
      </c>
    </row>
    <row r="205" s="2" customFormat="1">
      <c r="A205" s="30"/>
      <c r="B205" s="31"/>
      <c r="C205" s="32"/>
      <c r="D205" s="221" t="s">
        <v>146</v>
      </c>
      <c r="E205" s="32"/>
      <c r="F205" s="222" t="s">
        <v>273</v>
      </c>
      <c r="G205" s="32"/>
      <c r="H205" s="32"/>
      <c r="I205" s="32"/>
      <c r="J205" s="32"/>
      <c r="K205" s="32"/>
      <c r="L205" s="36"/>
      <c r="M205" s="223"/>
      <c r="N205" s="224"/>
      <c r="O205" s="82"/>
      <c r="P205" s="82"/>
      <c r="Q205" s="82"/>
      <c r="R205" s="82"/>
      <c r="S205" s="82"/>
      <c r="T205" s="83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T205" s="15" t="s">
        <v>146</v>
      </c>
      <c r="AU205" s="15" t="s">
        <v>85</v>
      </c>
    </row>
    <row r="206" s="2" customFormat="1">
      <c r="A206" s="30"/>
      <c r="B206" s="31"/>
      <c r="C206" s="32"/>
      <c r="D206" s="221" t="s">
        <v>173</v>
      </c>
      <c r="E206" s="32"/>
      <c r="F206" s="236" t="s">
        <v>258</v>
      </c>
      <c r="G206" s="32"/>
      <c r="H206" s="32"/>
      <c r="I206" s="32"/>
      <c r="J206" s="32"/>
      <c r="K206" s="32"/>
      <c r="L206" s="36"/>
      <c r="M206" s="223"/>
      <c r="N206" s="224"/>
      <c r="O206" s="82"/>
      <c r="P206" s="82"/>
      <c r="Q206" s="82"/>
      <c r="R206" s="82"/>
      <c r="S206" s="82"/>
      <c r="T206" s="83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T206" s="15" t="s">
        <v>173</v>
      </c>
      <c r="AU206" s="15" t="s">
        <v>85</v>
      </c>
    </row>
    <row r="207" s="13" customFormat="1">
      <c r="A207" s="13"/>
      <c r="B207" s="237"/>
      <c r="C207" s="238"/>
      <c r="D207" s="221" t="s">
        <v>177</v>
      </c>
      <c r="E207" s="239" t="s">
        <v>1</v>
      </c>
      <c r="F207" s="240" t="s">
        <v>274</v>
      </c>
      <c r="G207" s="238"/>
      <c r="H207" s="241">
        <v>2</v>
      </c>
      <c r="I207" s="238"/>
      <c r="J207" s="238"/>
      <c r="K207" s="238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177</v>
      </c>
      <c r="AU207" s="246" t="s">
        <v>85</v>
      </c>
      <c r="AV207" s="13" t="s">
        <v>85</v>
      </c>
      <c r="AW207" s="13" t="s">
        <v>33</v>
      </c>
      <c r="AX207" s="13" t="s">
        <v>83</v>
      </c>
      <c r="AY207" s="246" t="s">
        <v>139</v>
      </c>
    </row>
    <row r="208" s="11" customFormat="1" ht="22.8" customHeight="1">
      <c r="A208" s="11"/>
      <c r="B208" s="196"/>
      <c r="C208" s="197"/>
      <c r="D208" s="198" t="s">
        <v>75</v>
      </c>
      <c r="E208" s="234" t="s">
        <v>218</v>
      </c>
      <c r="F208" s="234" t="s">
        <v>275</v>
      </c>
      <c r="G208" s="197"/>
      <c r="H208" s="197"/>
      <c r="I208" s="197"/>
      <c r="J208" s="235">
        <f>BK208</f>
        <v>2494</v>
      </c>
      <c r="K208" s="197"/>
      <c r="L208" s="201"/>
      <c r="M208" s="202"/>
      <c r="N208" s="203"/>
      <c r="O208" s="203"/>
      <c r="P208" s="204">
        <f>SUM(P209:P213)</f>
        <v>0</v>
      </c>
      <c r="Q208" s="203"/>
      <c r="R208" s="204">
        <f>SUM(R209:R213)</f>
        <v>0</v>
      </c>
      <c r="S208" s="203"/>
      <c r="T208" s="205">
        <f>SUM(T209:T213)</f>
        <v>0</v>
      </c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R208" s="206" t="s">
        <v>83</v>
      </c>
      <c r="AT208" s="207" t="s">
        <v>75</v>
      </c>
      <c r="AU208" s="207" t="s">
        <v>83</v>
      </c>
      <c r="AY208" s="206" t="s">
        <v>139</v>
      </c>
      <c r="BK208" s="208">
        <f>SUM(BK209:BK213)</f>
        <v>2494</v>
      </c>
    </row>
    <row r="209" s="2" customFormat="1" ht="16.5" customHeight="1">
      <c r="A209" s="30"/>
      <c r="B209" s="31"/>
      <c r="C209" s="209" t="s">
        <v>276</v>
      </c>
      <c r="D209" s="209" t="s">
        <v>140</v>
      </c>
      <c r="E209" s="210" t="s">
        <v>277</v>
      </c>
      <c r="F209" s="211" t="s">
        <v>278</v>
      </c>
      <c r="G209" s="212" t="s">
        <v>279</v>
      </c>
      <c r="H209" s="213">
        <v>1</v>
      </c>
      <c r="I209" s="214">
        <v>1660</v>
      </c>
      <c r="J209" s="214">
        <f>ROUND(I209*H209,2)</f>
        <v>1660</v>
      </c>
      <c r="K209" s="211" t="s">
        <v>171</v>
      </c>
      <c r="L209" s="36"/>
      <c r="M209" s="215" t="s">
        <v>1</v>
      </c>
      <c r="N209" s="216" t="s">
        <v>41</v>
      </c>
      <c r="O209" s="217">
        <v>0</v>
      </c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219" t="s">
        <v>138</v>
      </c>
      <c r="AT209" s="219" t="s">
        <v>140</v>
      </c>
      <c r="AU209" s="219" t="s">
        <v>85</v>
      </c>
      <c r="AY209" s="15" t="s">
        <v>139</v>
      </c>
      <c r="BE209" s="220">
        <f>IF(N209="základní",J209,0)</f>
        <v>1660</v>
      </c>
      <c r="BF209" s="220">
        <f>IF(N209="snížená",J209,0)</f>
        <v>0</v>
      </c>
      <c r="BG209" s="220">
        <f>IF(N209="zákl. přenesená",J209,0)</f>
        <v>0</v>
      </c>
      <c r="BH209" s="220">
        <f>IF(N209="sníž. přenesená",J209,0)</f>
        <v>0</v>
      </c>
      <c r="BI209" s="220">
        <f>IF(N209="nulová",J209,0)</f>
        <v>0</v>
      </c>
      <c r="BJ209" s="15" t="s">
        <v>83</v>
      </c>
      <c r="BK209" s="220">
        <f>ROUND(I209*H209,2)</f>
        <v>1660</v>
      </c>
      <c r="BL209" s="15" t="s">
        <v>138</v>
      </c>
      <c r="BM209" s="219" t="s">
        <v>280</v>
      </c>
    </row>
    <row r="210" s="2" customFormat="1">
      <c r="A210" s="30"/>
      <c r="B210" s="31"/>
      <c r="C210" s="32"/>
      <c r="D210" s="221" t="s">
        <v>146</v>
      </c>
      <c r="E210" s="32"/>
      <c r="F210" s="222" t="s">
        <v>278</v>
      </c>
      <c r="G210" s="32"/>
      <c r="H210" s="32"/>
      <c r="I210" s="32"/>
      <c r="J210" s="32"/>
      <c r="K210" s="32"/>
      <c r="L210" s="36"/>
      <c r="M210" s="223"/>
      <c r="N210" s="224"/>
      <c r="O210" s="82"/>
      <c r="P210" s="82"/>
      <c r="Q210" s="82"/>
      <c r="R210" s="82"/>
      <c r="S210" s="82"/>
      <c r="T210" s="83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T210" s="15" t="s">
        <v>146</v>
      </c>
      <c r="AU210" s="15" t="s">
        <v>85</v>
      </c>
    </row>
    <row r="211" s="2" customFormat="1">
      <c r="A211" s="30"/>
      <c r="B211" s="31"/>
      <c r="C211" s="32"/>
      <c r="D211" s="221" t="s">
        <v>173</v>
      </c>
      <c r="E211" s="32"/>
      <c r="F211" s="236" t="s">
        <v>281</v>
      </c>
      <c r="G211" s="32"/>
      <c r="H211" s="32"/>
      <c r="I211" s="32"/>
      <c r="J211" s="32"/>
      <c r="K211" s="32"/>
      <c r="L211" s="36"/>
      <c r="M211" s="223"/>
      <c r="N211" s="224"/>
      <c r="O211" s="82"/>
      <c r="P211" s="82"/>
      <c r="Q211" s="82"/>
      <c r="R211" s="82"/>
      <c r="S211" s="82"/>
      <c r="T211" s="83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T211" s="15" t="s">
        <v>173</v>
      </c>
      <c r="AU211" s="15" t="s">
        <v>85</v>
      </c>
    </row>
    <row r="212" s="2" customFormat="1" ht="16.5" customHeight="1">
      <c r="A212" s="30"/>
      <c r="B212" s="31"/>
      <c r="C212" s="209" t="s">
        <v>282</v>
      </c>
      <c r="D212" s="209" t="s">
        <v>140</v>
      </c>
      <c r="E212" s="210" t="s">
        <v>283</v>
      </c>
      <c r="F212" s="211" t="s">
        <v>284</v>
      </c>
      <c r="G212" s="212" t="s">
        <v>279</v>
      </c>
      <c r="H212" s="213">
        <v>1</v>
      </c>
      <c r="I212" s="214">
        <v>834</v>
      </c>
      <c r="J212" s="214">
        <f>ROUND(I212*H212,2)</f>
        <v>834</v>
      </c>
      <c r="K212" s="211" t="s">
        <v>171</v>
      </c>
      <c r="L212" s="36"/>
      <c r="M212" s="215" t="s">
        <v>1</v>
      </c>
      <c r="N212" s="216" t="s">
        <v>41</v>
      </c>
      <c r="O212" s="217">
        <v>0</v>
      </c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219" t="s">
        <v>138</v>
      </c>
      <c r="AT212" s="219" t="s">
        <v>140</v>
      </c>
      <c r="AU212" s="219" t="s">
        <v>85</v>
      </c>
      <c r="AY212" s="15" t="s">
        <v>139</v>
      </c>
      <c r="BE212" s="220">
        <f>IF(N212="základní",J212,0)</f>
        <v>834</v>
      </c>
      <c r="BF212" s="220">
        <f>IF(N212="snížená",J212,0)</f>
        <v>0</v>
      </c>
      <c r="BG212" s="220">
        <f>IF(N212="zákl. přenesená",J212,0)</f>
        <v>0</v>
      </c>
      <c r="BH212" s="220">
        <f>IF(N212="sníž. přenesená",J212,0)</f>
        <v>0</v>
      </c>
      <c r="BI212" s="220">
        <f>IF(N212="nulová",J212,0)</f>
        <v>0</v>
      </c>
      <c r="BJ212" s="15" t="s">
        <v>83</v>
      </c>
      <c r="BK212" s="220">
        <f>ROUND(I212*H212,2)</f>
        <v>834</v>
      </c>
      <c r="BL212" s="15" t="s">
        <v>138</v>
      </c>
      <c r="BM212" s="219" t="s">
        <v>285</v>
      </c>
    </row>
    <row r="213" s="2" customFormat="1">
      <c r="A213" s="30"/>
      <c r="B213" s="31"/>
      <c r="C213" s="32"/>
      <c r="D213" s="221" t="s">
        <v>146</v>
      </c>
      <c r="E213" s="32"/>
      <c r="F213" s="222" t="s">
        <v>284</v>
      </c>
      <c r="G213" s="32"/>
      <c r="H213" s="32"/>
      <c r="I213" s="32"/>
      <c r="J213" s="32"/>
      <c r="K213" s="32"/>
      <c r="L213" s="36"/>
      <c r="M213" s="223"/>
      <c r="N213" s="224"/>
      <c r="O213" s="82"/>
      <c r="P213" s="82"/>
      <c r="Q213" s="82"/>
      <c r="R213" s="82"/>
      <c r="S213" s="82"/>
      <c r="T213" s="83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T213" s="15" t="s">
        <v>146</v>
      </c>
      <c r="AU213" s="15" t="s">
        <v>85</v>
      </c>
    </row>
    <row r="214" s="11" customFormat="1" ht="22.8" customHeight="1">
      <c r="A214" s="11"/>
      <c r="B214" s="196"/>
      <c r="C214" s="197"/>
      <c r="D214" s="198" t="s">
        <v>75</v>
      </c>
      <c r="E214" s="234" t="s">
        <v>225</v>
      </c>
      <c r="F214" s="234" t="s">
        <v>286</v>
      </c>
      <c r="G214" s="197"/>
      <c r="H214" s="197"/>
      <c r="I214" s="197"/>
      <c r="J214" s="235">
        <f>BK214</f>
        <v>67540.199999999997</v>
      </c>
      <c r="K214" s="197"/>
      <c r="L214" s="201"/>
      <c r="M214" s="202"/>
      <c r="N214" s="203"/>
      <c r="O214" s="203"/>
      <c r="P214" s="204">
        <f>SUM(P215:P240)</f>
        <v>0</v>
      </c>
      <c r="Q214" s="203"/>
      <c r="R214" s="204">
        <f>SUM(R215:R240)</f>
        <v>0</v>
      </c>
      <c r="S214" s="203"/>
      <c r="T214" s="205">
        <f>SUM(T215:T240)</f>
        <v>0</v>
      </c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R214" s="206" t="s">
        <v>83</v>
      </c>
      <c r="AT214" s="207" t="s">
        <v>75</v>
      </c>
      <c r="AU214" s="207" t="s">
        <v>83</v>
      </c>
      <c r="AY214" s="206" t="s">
        <v>139</v>
      </c>
      <c r="BK214" s="208">
        <f>SUM(BK215:BK240)</f>
        <v>67540.199999999997</v>
      </c>
    </row>
    <row r="215" s="2" customFormat="1" ht="24" customHeight="1">
      <c r="A215" s="30"/>
      <c r="B215" s="31"/>
      <c r="C215" s="209" t="s">
        <v>287</v>
      </c>
      <c r="D215" s="209" t="s">
        <v>140</v>
      </c>
      <c r="E215" s="210" t="s">
        <v>288</v>
      </c>
      <c r="F215" s="211" t="s">
        <v>289</v>
      </c>
      <c r="G215" s="212" t="s">
        <v>221</v>
      </c>
      <c r="H215" s="213">
        <v>12</v>
      </c>
      <c r="I215" s="214">
        <v>117</v>
      </c>
      <c r="J215" s="214">
        <f>ROUND(I215*H215,2)</f>
        <v>1404</v>
      </c>
      <c r="K215" s="211" t="s">
        <v>171</v>
      </c>
      <c r="L215" s="36"/>
      <c r="M215" s="215" t="s">
        <v>1</v>
      </c>
      <c r="N215" s="216" t="s">
        <v>41</v>
      </c>
      <c r="O215" s="217">
        <v>0</v>
      </c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219" t="s">
        <v>138</v>
      </c>
      <c r="AT215" s="219" t="s">
        <v>140</v>
      </c>
      <c r="AU215" s="219" t="s">
        <v>85</v>
      </c>
      <c r="AY215" s="15" t="s">
        <v>139</v>
      </c>
      <c r="BE215" s="220">
        <f>IF(N215="základní",J215,0)</f>
        <v>1404</v>
      </c>
      <c r="BF215" s="220">
        <f>IF(N215="snížená",J215,0)</f>
        <v>0</v>
      </c>
      <c r="BG215" s="220">
        <f>IF(N215="zákl. přenesená",J215,0)</f>
        <v>0</v>
      </c>
      <c r="BH215" s="220">
        <f>IF(N215="sníž. přenesená",J215,0)</f>
        <v>0</v>
      </c>
      <c r="BI215" s="220">
        <f>IF(N215="nulová",J215,0)</f>
        <v>0</v>
      </c>
      <c r="BJ215" s="15" t="s">
        <v>83</v>
      </c>
      <c r="BK215" s="220">
        <f>ROUND(I215*H215,2)</f>
        <v>1404</v>
      </c>
      <c r="BL215" s="15" t="s">
        <v>138</v>
      </c>
      <c r="BM215" s="219" t="s">
        <v>290</v>
      </c>
    </row>
    <row r="216" s="2" customFormat="1">
      <c r="A216" s="30"/>
      <c r="B216" s="31"/>
      <c r="C216" s="32"/>
      <c r="D216" s="221" t="s">
        <v>146</v>
      </c>
      <c r="E216" s="32"/>
      <c r="F216" s="222" t="s">
        <v>289</v>
      </c>
      <c r="G216" s="32"/>
      <c r="H216" s="32"/>
      <c r="I216" s="32"/>
      <c r="J216" s="32"/>
      <c r="K216" s="32"/>
      <c r="L216" s="36"/>
      <c r="M216" s="223"/>
      <c r="N216" s="224"/>
      <c r="O216" s="82"/>
      <c r="P216" s="82"/>
      <c r="Q216" s="82"/>
      <c r="R216" s="82"/>
      <c r="S216" s="82"/>
      <c r="T216" s="83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T216" s="15" t="s">
        <v>146</v>
      </c>
      <c r="AU216" s="15" t="s">
        <v>85</v>
      </c>
    </row>
    <row r="217" s="2" customFormat="1">
      <c r="A217" s="30"/>
      <c r="B217" s="31"/>
      <c r="C217" s="32"/>
      <c r="D217" s="221" t="s">
        <v>173</v>
      </c>
      <c r="E217" s="32"/>
      <c r="F217" s="236" t="s">
        <v>291</v>
      </c>
      <c r="G217" s="32"/>
      <c r="H217" s="32"/>
      <c r="I217" s="32"/>
      <c r="J217" s="32"/>
      <c r="K217" s="32"/>
      <c r="L217" s="36"/>
      <c r="M217" s="223"/>
      <c r="N217" s="224"/>
      <c r="O217" s="82"/>
      <c r="P217" s="82"/>
      <c r="Q217" s="82"/>
      <c r="R217" s="82"/>
      <c r="S217" s="82"/>
      <c r="T217" s="83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T217" s="15" t="s">
        <v>173</v>
      </c>
      <c r="AU217" s="15" t="s">
        <v>85</v>
      </c>
    </row>
    <row r="218" s="13" customFormat="1">
      <c r="A218" s="13"/>
      <c r="B218" s="237"/>
      <c r="C218" s="238"/>
      <c r="D218" s="221" t="s">
        <v>177</v>
      </c>
      <c r="E218" s="239" t="s">
        <v>1</v>
      </c>
      <c r="F218" s="240" t="s">
        <v>292</v>
      </c>
      <c r="G218" s="238"/>
      <c r="H218" s="241">
        <v>12</v>
      </c>
      <c r="I218" s="238"/>
      <c r="J218" s="238"/>
      <c r="K218" s="238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177</v>
      </c>
      <c r="AU218" s="246" t="s">
        <v>85</v>
      </c>
      <c r="AV218" s="13" t="s">
        <v>85</v>
      </c>
      <c r="AW218" s="13" t="s">
        <v>33</v>
      </c>
      <c r="AX218" s="13" t="s">
        <v>76</v>
      </c>
      <c r="AY218" s="246" t="s">
        <v>139</v>
      </c>
    </row>
    <row r="219" s="2" customFormat="1" ht="24" customHeight="1">
      <c r="A219" s="30"/>
      <c r="B219" s="31"/>
      <c r="C219" s="209" t="s">
        <v>293</v>
      </c>
      <c r="D219" s="209" t="s">
        <v>140</v>
      </c>
      <c r="E219" s="210" t="s">
        <v>294</v>
      </c>
      <c r="F219" s="211" t="s">
        <v>295</v>
      </c>
      <c r="G219" s="212" t="s">
        <v>221</v>
      </c>
      <c r="H219" s="213">
        <v>12</v>
      </c>
      <c r="I219" s="214">
        <v>360</v>
      </c>
      <c r="J219" s="214">
        <f>ROUND(I219*H219,2)</f>
        <v>4320</v>
      </c>
      <c r="K219" s="211" t="s">
        <v>171</v>
      </c>
      <c r="L219" s="36"/>
      <c r="M219" s="215" t="s">
        <v>1</v>
      </c>
      <c r="N219" s="216" t="s">
        <v>41</v>
      </c>
      <c r="O219" s="217">
        <v>0</v>
      </c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219" t="s">
        <v>138</v>
      </c>
      <c r="AT219" s="219" t="s">
        <v>140</v>
      </c>
      <c r="AU219" s="219" t="s">
        <v>85</v>
      </c>
      <c r="AY219" s="15" t="s">
        <v>139</v>
      </c>
      <c r="BE219" s="220">
        <f>IF(N219="základní",J219,0)</f>
        <v>4320</v>
      </c>
      <c r="BF219" s="220">
        <f>IF(N219="snížená",J219,0)</f>
        <v>0</v>
      </c>
      <c r="BG219" s="220">
        <f>IF(N219="zákl. přenesená",J219,0)</f>
        <v>0</v>
      </c>
      <c r="BH219" s="220">
        <f>IF(N219="sníž. přenesená",J219,0)</f>
        <v>0</v>
      </c>
      <c r="BI219" s="220">
        <f>IF(N219="nulová",J219,0)</f>
        <v>0</v>
      </c>
      <c r="BJ219" s="15" t="s">
        <v>83</v>
      </c>
      <c r="BK219" s="220">
        <f>ROUND(I219*H219,2)</f>
        <v>4320</v>
      </c>
      <c r="BL219" s="15" t="s">
        <v>138</v>
      </c>
      <c r="BM219" s="219" t="s">
        <v>296</v>
      </c>
    </row>
    <row r="220" s="2" customFormat="1">
      <c r="A220" s="30"/>
      <c r="B220" s="31"/>
      <c r="C220" s="32"/>
      <c r="D220" s="221" t="s">
        <v>146</v>
      </c>
      <c r="E220" s="32"/>
      <c r="F220" s="222" t="s">
        <v>295</v>
      </c>
      <c r="G220" s="32"/>
      <c r="H220" s="32"/>
      <c r="I220" s="32"/>
      <c r="J220" s="32"/>
      <c r="K220" s="32"/>
      <c r="L220" s="36"/>
      <c r="M220" s="223"/>
      <c r="N220" s="224"/>
      <c r="O220" s="82"/>
      <c r="P220" s="82"/>
      <c r="Q220" s="82"/>
      <c r="R220" s="82"/>
      <c r="S220" s="82"/>
      <c r="T220" s="83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T220" s="15" t="s">
        <v>146</v>
      </c>
      <c r="AU220" s="15" t="s">
        <v>85</v>
      </c>
    </row>
    <row r="221" s="2" customFormat="1">
      <c r="A221" s="30"/>
      <c r="B221" s="31"/>
      <c r="C221" s="32"/>
      <c r="D221" s="221" t="s">
        <v>173</v>
      </c>
      <c r="E221" s="32"/>
      <c r="F221" s="236" t="s">
        <v>291</v>
      </c>
      <c r="G221" s="32"/>
      <c r="H221" s="32"/>
      <c r="I221" s="32"/>
      <c r="J221" s="32"/>
      <c r="K221" s="32"/>
      <c r="L221" s="36"/>
      <c r="M221" s="223"/>
      <c r="N221" s="224"/>
      <c r="O221" s="82"/>
      <c r="P221" s="82"/>
      <c r="Q221" s="82"/>
      <c r="R221" s="82"/>
      <c r="S221" s="82"/>
      <c r="T221" s="83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T221" s="15" t="s">
        <v>173</v>
      </c>
      <c r="AU221" s="15" t="s">
        <v>85</v>
      </c>
    </row>
    <row r="222" s="13" customFormat="1">
      <c r="A222" s="13"/>
      <c r="B222" s="237"/>
      <c r="C222" s="238"/>
      <c r="D222" s="221" t="s">
        <v>177</v>
      </c>
      <c r="E222" s="239" t="s">
        <v>1</v>
      </c>
      <c r="F222" s="240" t="s">
        <v>292</v>
      </c>
      <c r="G222" s="238"/>
      <c r="H222" s="241">
        <v>12</v>
      </c>
      <c r="I222" s="238"/>
      <c r="J222" s="238"/>
      <c r="K222" s="238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177</v>
      </c>
      <c r="AU222" s="246" t="s">
        <v>85</v>
      </c>
      <c r="AV222" s="13" t="s">
        <v>85</v>
      </c>
      <c r="AW222" s="13" t="s">
        <v>33</v>
      </c>
      <c r="AX222" s="13" t="s">
        <v>76</v>
      </c>
      <c r="AY222" s="246" t="s">
        <v>139</v>
      </c>
    </row>
    <row r="223" s="2" customFormat="1" ht="24" customHeight="1">
      <c r="A223" s="30"/>
      <c r="B223" s="31"/>
      <c r="C223" s="209" t="s">
        <v>297</v>
      </c>
      <c r="D223" s="209" t="s">
        <v>140</v>
      </c>
      <c r="E223" s="210" t="s">
        <v>298</v>
      </c>
      <c r="F223" s="211" t="s">
        <v>299</v>
      </c>
      <c r="G223" s="212" t="s">
        <v>188</v>
      </c>
      <c r="H223" s="213">
        <v>141.5</v>
      </c>
      <c r="I223" s="214">
        <v>246</v>
      </c>
      <c r="J223" s="214">
        <f>ROUND(I223*H223,2)</f>
        <v>34809</v>
      </c>
      <c r="K223" s="211" t="s">
        <v>171</v>
      </c>
      <c r="L223" s="36"/>
      <c r="M223" s="215" t="s">
        <v>1</v>
      </c>
      <c r="N223" s="216" t="s">
        <v>41</v>
      </c>
      <c r="O223" s="217">
        <v>0</v>
      </c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219" t="s">
        <v>138</v>
      </c>
      <c r="AT223" s="219" t="s">
        <v>140</v>
      </c>
      <c r="AU223" s="219" t="s">
        <v>85</v>
      </c>
      <c r="AY223" s="15" t="s">
        <v>139</v>
      </c>
      <c r="BE223" s="220">
        <f>IF(N223="základní",J223,0)</f>
        <v>34809</v>
      </c>
      <c r="BF223" s="220">
        <f>IF(N223="snížená",J223,0)</f>
        <v>0</v>
      </c>
      <c r="BG223" s="220">
        <f>IF(N223="zákl. přenesená",J223,0)</f>
        <v>0</v>
      </c>
      <c r="BH223" s="220">
        <f>IF(N223="sníž. přenesená",J223,0)</f>
        <v>0</v>
      </c>
      <c r="BI223" s="220">
        <f>IF(N223="nulová",J223,0)</f>
        <v>0</v>
      </c>
      <c r="BJ223" s="15" t="s">
        <v>83</v>
      </c>
      <c r="BK223" s="220">
        <f>ROUND(I223*H223,2)</f>
        <v>34809</v>
      </c>
      <c r="BL223" s="15" t="s">
        <v>138</v>
      </c>
      <c r="BM223" s="219" t="s">
        <v>300</v>
      </c>
    </row>
    <row r="224" s="2" customFormat="1">
      <c r="A224" s="30"/>
      <c r="B224" s="31"/>
      <c r="C224" s="32"/>
      <c r="D224" s="221" t="s">
        <v>146</v>
      </c>
      <c r="E224" s="32"/>
      <c r="F224" s="222" t="s">
        <v>299</v>
      </c>
      <c r="G224" s="32"/>
      <c r="H224" s="32"/>
      <c r="I224" s="32"/>
      <c r="J224" s="32"/>
      <c r="K224" s="32"/>
      <c r="L224" s="36"/>
      <c r="M224" s="223"/>
      <c r="N224" s="224"/>
      <c r="O224" s="82"/>
      <c r="P224" s="82"/>
      <c r="Q224" s="82"/>
      <c r="R224" s="82"/>
      <c r="S224" s="82"/>
      <c r="T224" s="83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T224" s="15" t="s">
        <v>146</v>
      </c>
      <c r="AU224" s="15" t="s">
        <v>85</v>
      </c>
    </row>
    <row r="225" s="2" customFormat="1">
      <c r="A225" s="30"/>
      <c r="B225" s="31"/>
      <c r="C225" s="32"/>
      <c r="D225" s="221" t="s">
        <v>173</v>
      </c>
      <c r="E225" s="32"/>
      <c r="F225" s="236" t="s">
        <v>301</v>
      </c>
      <c r="G225" s="32"/>
      <c r="H225" s="32"/>
      <c r="I225" s="32"/>
      <c r="J225" s="32"/>
      <c r="K225" s="32"/>
      <c r="L225" s="36"/>
      <c r="M225" s="223"/>
      <c r="N225" s="224"/>
      <c r="O225" s="82"/>
      <c r="P225" s="82"/>
      <c r="Q225" s="82"/>
      <c r="R225" s="82"/>
      <c r="S225" s="82"/>
      <c r="T225" s="83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T225" s="15" t="s">
        <v>173</v>
      </c>
      <c r="AU225" s="15" t="s">
        <v>85</v>
      </c>
    </row>
    <row r="226" s="13" customFormat="1">
      <c r="A226" s="13"/>
      <c r="B226" s="237"/>
      <c r="C226" s="238"/>
      <c r="D226" s="221" t="s">
        <v>177</v>
      </c>
      <c r="E226" s="239" t="s">
        <v>1</v>
      </c>
      <c r="F226" s="240" t="s">
        <v>302</v>
      </c>
      <c r="G226" s="238"/>
      <c r="H226" s="241">
        <v>141.5</v>
      </c>
      <c r="I226" s="238"/>
      <c r="J226" s="238"/>
      <c r="K226" s="238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177</v>
      </c>
      <c r="AU226" s="246" t="s">
        <v>85</v>
      </c>
      <c r="AV226" s="13" t="s">
        <v>85</v>
      </c>
      <c r="AW226" s="13" t="s">
        <v>33</v>
      </c>
      <c r="AX226" s="13" t="s">
        <v>83</v>
      </c>
      <c r="AY226" s="246" t="s">
        <v>139</v>
      </c>
    </row>
    <row r="227" s="2" customFormat="1" ht="24" customHeight="1">
      <c r="A227" s="30"/>
      <c r="B227" s="31"/>
      <c r="C227" s="209" t="s">
        <v>7</v>
      </c>
      <c r="D227" s="209" t="s">
        <v>140</v>
      </c>
      <c r="E227" s="210" t="s">
        <v>303</v>
      </c>
      <c r="F227" s="211" t="s">
        <v>304</v>
      </c>
      <c r="G227" s="212" t="s">
        <v>188</v>
      </c>
      <c r="H227" s="213">
        <v>28</v>
      </c>
      <c r="I227" s="214">
        <v>342</v>
      </c>
      <c r="J227" s="214">
        <f>ROUND(I227*H227,2)</f>
        <v>9576</v>
      </c>
      <c r="K227" s="211" t="s">
        <v>171</v>
      </c>
      <c r="L227" s="36"/>
      <c r="M227" s="215" t="s">
        <v>1</v>
      </c>
      <c r="N227" s="216" t="s">
        <v>41</v>
      </c>
      <c r="O227" s="217">
        <v>0</v>
      </c>
      <c r="P227" s="217">
        <f>O227*H227</f>
        <v>0</v>
      </c>
      <c r="Q227" s="217">
        <v>0</v>
      </c>
      <c r="R227" s="217">
        <f>Q227*H227</f>
        <v>0</v>
      </c>
      <c r="S227" s="217">
        <v>0</v>
      </c>
      <c r="T227" s="218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219" t="s">
        <v>138</v>
      </c>
      <c r="AT227" s="219" t="s">
        <v>140</v>
      </c>
      <c r="AU227" s="219" t="s">
        <v>85</v>
      </c>
      <c r="AY227" s="15" t="s">
        <v>139</v>
      </c>
      <c r="BE227" s="220">
        <f>IF(N227="základní",J227,0)</f>
        <v>9576</v>
      </c>
      <c r="BF227" s="220">
        <f>IF(N227="snížená",J227,0)</f>
        <v>0</v>
      </c>
      <c r="BG227" s="220">
        <f>IF(N227="zákl. přenesená",J227,0)</f>
        <v>0</v>
      </c>
      <c r="BH227" s="220">
        <f>IF(N227="sníž. přenesená",J227,0)</f>
        <v>0</v>
      </c>
      <c r="BI227" s="220">
        <f>IF(N227="nulová",J227,0)</f>
        <v>0</v>
      </c>
      <c r="BJ227" s="15" t="s">
        <v>83</v>
      </c>
      <c r="BK227" s="220">
        <f>ROUND(I227*H227,2)</f>
        <v>9576</v>
      </c>
      <c r="BL227" s="15" t="s">
        <v>138</v>
      </c>
      <c r="BM227" s="219" t="s">
        <v>305</v>
      </c>
    </row>
    <row r="228" s="2" customFormat="1">
      <c r="A228" s="30"/>
      <c r="B228" s="31"/>
      <c r="C228" s="32"/>
      <c r="D228" s="221" t="s">
        <v>146</v>
      </c>
      <c r="E228" s="32"/>
      <c r="F228" s="222" t="s">
        <v>304</v>
      </c>
      <c r="G228" s="32"/>
      <c r="H228" s="32"/>
      <c r="I228" s="32"/>
      <c r="J228" s="32"/>
      <c r="K228" s="32"/>
      <c r="L228" s="36"/>
      <c r="M228" s="223"/>
      <c r="N228" s="224"/>
      <c r="O228" s="82"/>
      <c r="P228" s="82"/>
      <c r="Q228" s="82"/>
      <c r="R228" s="82"/>
      <c r="S228" s="82"/>
      <c r="T228" s="83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T228" s="15" t="s">
        <v>146</v>
      </c>
      <c r="AU228" s="15" t="s">
        <v>85</v>
      </c>
    </row>
    <row r="229" s="2" customFormat="1">
      <c r="A229" s="30"/>
      <c r="B229" s="31"/>
      <c r="C229" s="32"/>
      <c r="D229" s="221" t="s">
        <v>173</v>
      </c>
      <c r="E229" s="32"/>
      <c r="F229" s="236" t="s">
        <v>301</v>
      </c>
      <c r="G229" s="32"/>
      <c r="H229" s="32"/>
      <c r="I229" s="32"/>
      <c r="J229" s="32"/>
      <c r="K229" s="32"/>
      <c r="L229" s="36"/>
      <c r="M229" s="223"/>
      <c r="N229" s="224"/>
      <c r="O229" s="82"/>
      <c r="P229" s="82"/>
      <c r="Q229" s="82"/>
      <c r="R229" s="82"/>
      <c r="S229" s="82"/>
      <c r="T229" s="83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T229" s="15" t="s">
        <v>173</v>
      </c>
      <c r="AU229" s="15" t="s">
        <v>85</v>
      </c>
    </row>
    <row r="230" s="13" customFormat="1">
      <c r="A230" s="13"/>
      <c r="B230" s="237"/>
      <c r="C230" s="238"/>
      <c r="D230" s="221" t="s">
        <v>177</v>
      </c>
      <c r="E230" s="239" t="s">
        <v>1</v>
      </c>
      <c r="F230" s="240" t="s">
        <v>306</v>
      </c>
      <c r="G230" s="238"/>
      <c r="H230" s="241">
        <v>28</v>
      </c>
      <c r="I230" s="238"/>
      <c r="J230" s="238"/>
      <c r="K230" s="238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177</v>
      </c>
      <c r="AU230" s="246" t="s">
        <v>85</v>
      </c>
      <c r="AV230" s="13" t="s">
        <v>85</v>
      </c>
      <c r="AW230" s="13" t="s">
        <v>33</v>
      </c>
      <c r="AX230" s="13" t="s">
        <v>83</v>
      </c>
      <c r="AY230" s="246" t="s">
        <v>139</v>
      </c>
    </row>
    <row r="231" s="2" customFormat="1" ht="24" customHeight="1">
      <c r="A231" s="30"/>
      <c r="B231" s="31"/>
      <c r="C231" s="209" t="s">
        <v>307</v>
      </c>
      <c r="D231" s="209" t="s">
        <v>140</v>
      </c>
      <c r="E231" s="210" t="s">
        <v>308</v>
      </c>
      <c r="F231" s="211" t="s">
        <v>309</v>
      </c>
      <c r="G231" s="212" t="s">
        <v>188</v>
      </c>
      <c r="H231" s="213">
        <v>60</v>
      </c>
      <c r="I231" s="214">
        <v>181</v>
      </c>
      <c r="J231" s="214">
        <f>ROUND(I231*H231,2)</f>
        <v>10860</v>
      </c>
      <c r="K231" s="211" t="s">
        <v>171</v>
      </c>
      <c r="L231" s="36"/>
      <c r="M231" s="215" t="s">
        <v>1</v>
      </c>
      <c r="N231" s="216" t="s">
        <v>41</v>
      </c>
      <c r="O231" s="217">
        <v>0</v>
      </c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219" t="s">
        <v>138</v>
      </c>
      <c r="AT231" s="219" t="s">
        <v>140</v>
      </c>
      <c r="AU231" s="219" t="s">
        <v>85</v>
      </c>
      <c r="AY231" s="15" t="s">
        <v>139</v>
      </c>
      <c r="BE231" s="220">
        <f>IF(N231="základní",J231,0)</f>
        <v>10860</v>
      </c>
      <c r="BF231" s="220">
        <f>IF(N231="snížená",J231,0)</f>
        <v>0</v>
      </c>
      <c r="BG231" s="220">
        <f>IF(N231="zákl. přenesená",J231,0)</f>
        <v>0</v>
      </c>
      <c r="BH231" s="220">
        <f>IF(N231="sníž. přenesená",J231,0)</f>
        <v>0</v>
      </c>
      <c r="BI231" s="220">
        <f>IF(N231="nulová",J231,0)</f>
        <v>0</v>
      </c>
      <c r="BJ231" s="15" t="s">
        <v>83</v>
      </c>
      <c r="BK231" s="220">
        <f>ROUND(I231*H231,2)</f>
        <v>10860</v>
      </c>
      <c r="BL231" s="15" t="s">
        <v>138</v>
      </c>
      <c r="BM231" s="219" t="s">
        <v>310</v>
      </c>
    </row>
    <row r="232" s="2" customFormat="1">
      <c r="A232" s="30"/>
      <c r="B232" s="31"/>
      <c r="C232" s="32"/>
      <c r="D232" s="221" t="s">
        <v>146</v>
      </c>
      <c r="E232" s="32"/>
      <c r="F232" s="222" t="s">
        <v>309</v>
      </c>
      <c r="G232" s="32"/>
      <c r="H232" s="32"/>
      <c r="I232" s="32"/>
      <c r="J232" s="32"/>
      <c r="K232" s="32"/>
      <c r="L232" s="36"/>
      <c r="M232" s="223"/>
      <c r="N232" s="224"/>
      <c r="O232" s="82"/>
      <c r="P232" s="82"/>
      <c r="Q232" s="82"/>
      <c r="R232" s="82"/>
      <c r="S232" s="82"/>
      <c r="T232" s="83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T232" s="15" t="s">
        <v>146</v>
      </c>
      <c r="AU232" s="15" t="s">
        <v>85</v>
      </c>
    </row>
    <row r="233" s="2" customFormat="1">
      <c r="A233" s="30"/>
      <c r="B233" s="31"/>
      <c r="C233" s="32"/>
      <c r="D233" s="221" t="s">
        <v>173</v>
      </c>
      <c r="E233" s="32"/>
      <c r="F233" s="236" t="s">
        <v>311</v>
      </c>
      <c r="G233" s="32"/>
      <c r="H233" s="32"/>
      <c r="I233" s="32"/>
      <c r="J233" s="32"/>
      <c r="K233" s="32"/>
      <c r="L233" s="36"/>
      <c r="M233" s="223"/>
      <c r="N233" s="224"/>
      <c r="O233" s="82"/>
      <c r="P233" s="82"/>
      <c r="Q233" s="82"/>
      <c r="R233" s="82"/>
      <c r="S233" s="82"/>
      <c r="T233" s="83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T233" s="15" t="s">
        <v>173</v>
      </c>
      <c r="AU233" s="15" t="s">
        <v>85</v>
      </c>
    </row>
    <row r="234" s="13" customFormat="1">
      <c r="A234" s="13"/>
      <c r="B234" s="237"/>
      <c r="C234" s="238"/>
      <c r="D234" s="221" t="s">
        <v>177</v>
      </c>
      <c r="E234" s="239" t="s">
        <v>1</v>
      </c>
      <c r="F234" s="240" t="s">
        <v>197</v>
      </c>
      <c r="G234" s="238"/>
      <c r="H234" s="241">
        <v>28</v>
      </c>
      <c r="I234" s="238"/>
      <c r="J234" s="238"/>
      <c r="K234" s="238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177</v>
      </c>
      <c r="AU234" s="246" t="s">
        <v>85</v>
      </c>
      <c r="AV234" s="13" t="s">
        <v>85</v>
      </c>
      <c r="AW234" s="13" t="s">
        <v>33</v>
      </c>
      <c r="AX234" s="13" t="s">
        <v>76</v>
      </c>
      <c r="AY234" s="246" t="s">
        <v>139</v>
      </c>
    </row>
    <row r="235" s="13" customFormat="1">
      <c r="A235" s="13"/>
      <c r="B235" s="237"/>
      <c r="C235" s="238"/>
      <c r="D235" s="221" t="s">
        <v>177</v>
      </c>
      <c r="E235" s="239" t="s">
        <v>1</v>
      </c>
      <c r="F235" s="240" t="s">
        <v>312</v>
      </c>
      <c r="G235" s="238"/>
      <c r="H235" s="241">
        <v>32</v>
      </c>
      <c r="I235" s="238"/>
      <c r="J235" s="238"/>
      <c r="K235" s="238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177</v>
      </c>
      <c r="AU235" s="246" t="s">
        <v>85</v>
      </c>
      <c r="AV235" s="13" t="s">
        <v>85</v>
      </c>
      <c r="AW235" s="13" t="s">
        <v>33</v>
      </c>
      <c r="AX235" s="13" t="s">
        <v>76</v>
      </c>
      <c r="AY235" s="246" t="s">
        <v>139</v>
      </c>
    </row>
    <row r="236" s="2" customFormat="1" ht="16.5" customHeight="1">
      <c r="A236" s="30"/>
      <c r="B236" s="31"/>
      <c r="C236" s="209" t="s">
        <v>313</v>
      </c>
      <c r="D236" s="209" t="s">
        <v>140</v>
      </c>
      <c r="E236" s="210" t="s">
        <v>314</v>
      </c>
      <c r="F236" s="211" t="s">
        <v>315</v>
      </c>
      <c r="G236" s="212" t="s">
        <v>170</v>
      </c>
      <c r="H236" s="213">
        <v>0.048000000000000001</v>
      </c>
      <c r="I236" s="214">
        <v>136900</v>
      </c>
      <c r="J236" s="214">
        <f>ROUND(I236*H236,2)</f>
        <v>6571.1999999999998</v>
      </c>
      <c r="K236" s="211" t="s">
        <v>171</v>
      </c>
      <c r="L236" s="36"/>
      <c r="M236" s="215" t="s">
        <v>1</v>
      </c>
      <c r="N236" s="216" t="s">
        <v>41</v>
      </c>
      <c r="O236" s="217">
        <v>0</v>
      </c>
      <c r="P236" s="217">
        <f>O236*H236</f>
        <v>0</v>
      </c>
      <c r="Q236" s="217">
        <v>0</v>
      </c>
      <c r="R236" s="217">
        <f>Q236*H236</f>
        <v>0</v>
      </c>
      <c r="S236" s="217">
        <v>0</v>
      </c>
      <c r="T236" s="218">
        <f>S236*H236</f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219" t="s">
        <v>138</v>
      </c>
      <c r="AT236" s="219" t="s">
        <v>140</v>
      </c>
      <c r="AU236" s="219" t="s">
        <v>85</v>
      </c>
      <c r="AY236" s="15" t="s">
        <v>139</v>
      </c>
      <c r="BE236" s="220">
        <f>IF(N236="základní",J236,0)</f>
        <v>6571.1999999999998</v>
      </c>
      <c r="BF236" s="220">
        <f>IF(N236="snížená",J236,0)</f>
        <v>0</v>
      </c>
      <c r="BG236" s="220">
        <f>IF(N236="zákl. přenesená",J236,0)</f>
        <v>0</v>
      </c>
      <c r="BH236" s="220">
        <f>IF(N236="sníž. přenesená",J236,0)</f>
        <v>0</v>
      </c>
      <c r="BI236" s="220">
        <f>IF(N236="nulová",J236,0)</f>
        <v>0</v>
      </c>
      <c r="BJ236" s="15" t="s">
        <v>83</v>
      </c>
      <c r="BK236" s="220">
        <f>ROUND(I236*H236,2)</f>
        <v>6571.1999999999998</v>
      </c>
      <c r="BL236" s="15" t="s">
        <v>138</v>
      </c>
      <c r="BM236" s="219" t="s">
        <v>316</v>
      </c>
    </row>
    <row r="237" s="2" customFormat="1">
      <c r="A237" s="30"/>
      <c r="B237" s="31"/>
      <c r="C237" s="32"/>
      <c r="D237" s="221" t="s">
        <v>146</v>
      </c>
      <c r="E237" s="32"/>
      <c r="F237" s="222" t="s">
        <v>315</v>
      </c>
      <c r="G237" s="32"/>
      <c r="H237" s="32"/>
      <c r="I237" s="32"/>
      <c r="J237" s="32"/>
      <c r="K237" s="32"/>
      <c r="L237" s="36"/>
      <c r="M237" s="223"/>
      <c r="N237" s="224"/>
      <c r="O237" s="82"/>
      <c r="P237" s="82"/>
      <c r="Q237" s="82"/>
      <c r="R237" s="82"/>
      <c r="S237" s="82"/>
      <c r="T237" s="83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T237" s="15" t="s">
        <v>146</v>
      </c>
      <c r="AU237" s="15" t="s">
        <v>85</v>
      </c>
    </row>
    <row r="238" s="2" customFormat="1">
      <c r="A238" s="30"/>
      <c r="B238" s="31"/>
      <c r="C238" s="32"/>
      <c r="D238" s="221" t="s">
        <v>173</v>
      </c>
      <c r="E238" s="32"/>
      <c r="F238" s="236" t="s">
        <v>317</v>
      </c>
      <c r="G238" s="32"/>
      <c r="H238" s="32"/>
      <c r="I238" s="32"/>
      <c r="J238" s="32"/>
      <c r="K238" s="32"/>
      <c r="L238" s="36"/>
      <c r="M238" s="223"/>
      <c r="N238" s="224"/>
      <c r="O238" s="82"/>
      <c r="P238" s="82"/>
      <c r="Q238" s="82"/>
      <c r="R238" s="82"/>
      <c r="S238" s="82"/>
      <c r="T238" s="83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T238" s="15" t="s">
        <v>173</v>
      </c>
      <c r="AU238" s="15" t="s">
        <v>85</v>
      </c>
    </row>
    <row r="239" s="13" customFormat="1">
      <c r="A239" s="13"/>
      <c r="B239" s="237"/>
      <c r="C239" s="238"/>
      <c r="D239" s="221" t="s">
        <v>177</v>
      </c>
      <c r="E239" s="239" t="s">
        <v>1</v>
      </c>
      <c r="F239" s="240" t="s">
        <v>318</v>
      </c>
      <c r="G239" s="238"/>
      <c r="H239" s="241">
        <v>0.021999999999999999</v>
      </c>
      <c r="I239" s="238"/>
      <c r="J239" s="238"/>
      <c r="K239" s="238"/>
      <c r="L239" s="242"/>
      <c r="M239" s="243"/>
      <c r="N239" s="244"/>
      <c r="O239" s="244"/>
      <c r="P239" s="244"/>
      <c r="Q239" s="244"/>
      <c r="R239" s="244"/>
      <c r="S239" s="244"/>
      <c r="T239" s="24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6" t="s">
        <v>177</v>
      </c>
      <c r="AU239" s="246" t="s">
        <v>85</v>
      </c>
      <c r="AV239" s="13" t="s">
        <v>85</v>
      </c>
      <c r="AW239" s="13" t="s">
        <v>33</v>
      </c>
      <c r="AX239" s="13" t="s">
        <v>76</v>
      </c>
      <c r="AY239" s="246" t="s">
        <v>139</v>
      </c>
    </row>
    <row r="240" s="13" customFormat="1">
      <c r="A240" s="13"/>
      <c r="B240" s="237"/>
      <c r="C240" s="238"/>
      <c r="D240" s="221" t="s">
        <v>177</v>
      </c>
      <c r="E240" s="239" t="s">
        <v>1</v>
      </c>
      <c r="F240" s="240" t="s">
        <v>319</v>
      </c>
      <c r="G240" s="238"/>
      <c r="H240" s="241">
        <v>0.025999999999999999</v>
      </c>
      <c r="I240" s="238"/>
      <c r="J240" s="238"/>
      <c r="K240" s="238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177</v>
      </c>
      <c r="AU240" s="246" t="s">
        <v>85</v>
      </c>
      <c r="AV240" s="13" t="s">
        <v>85</v>
      </c>
      <c r="AW240" s="13" t="s">
        <v>33</v>
      </c>
      <c r="AX240" s="13" t="s">
        <v>76</v>
      </c>
      <c r="AY240" s="246" t="s">
        <v>139</v>
      </c>
    </row>
    <row r="241" s="11" customFormat="1" ht="25.92" customHeight="1">
      <c r="A241" s="11"/>
      <c r="B241" s="196"/>
      <c r="C241" s="197"/>
      <c r="D241" s="198" t="s">
        <v>75</v>
      </c>
      <c r="E241" s="199" t="s">
        <v>320</v>
      </c>
      <c r="F241" s="199" t="s">
        <v>321</v>
      </c>
      <c r="G241" s="197"/>
      <c r="H241" s="197"/>
      <c r="I241" s="197"/>
      <c r="J241" s="200">
        <f>BK241</f>
        <v>7315</v>
      </c>
      <c r="K241" s="197"/>
      <c r="L241" s="201"/>
      <c r="M241" s="202"/>
      <c r="N241" s="203"/>
      <c r="O241" s="203"/>
      <c r="P241" s="204">
        <f>P242</f>
        <v>0</v>
      </c>
      <c r="Q241" s="203"/>
      <c r="R241" s="204">
        <f>R242</f>
        <v>0</v>
      </c>
      <c r="S241" s="203"/>
      <c r="T241" s="205">
        <f>T242</f>
        <v>0</v>
      </c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R241" s="206" t="s">
        <v>85</v>
      </c>
      <c r="AT241" s="207" t="s">
        <v>75</v>
      </c>
      <c r="AU241" s="207" t="s">
        <v>76</v>
      </c>
      <c r="AY241" s="206" t="s">
        <v>139</v>
      </c>
      <c r="BK241" s="208">
        <f>BK242</f>
        <v>7315</v>
      </c>
    </row>
    <row r="242" s="11" customFormat="1" ht="22.8" customHeight="1">
      <c r="A242" s="11"/>
      <c r="B242" s="196"/>
      <c r="C242" s="197"/>
      <c r="D242" s="198" t="s">
        <v>75</v>
      </c>
      <c r="E242" s="234" t="s">
        <v>322</v>
      </c>
      <c r="F242" s="234" t="s">
        <v>323</v>
      </c>
      <c r="G242" s="197"/>
      <c r="H242" s="197"/>
      <c r="I242" s="197"/>
      <c r="J242" s="235">
        <f>BK242</f>
        <v>7315</v>
      </c>
      <c r="K242" s="197"/>
      <c r="L242" s="201"/>
      <c r="M242" s="202"/>
      <c r="N242" s="203"/>
      <c r="O242" s="203"/>
      <c r="P242" s="204">
        <f>SUM(P243:P246)</f>
        <v>0</v>
      </c>
      <c r="Q242" s="203"/>
      <c r="R242" s="204">
        <f>SUM(R243:R246)</f>
        <v>0</v>
      </c>
      <c r="S242" s="203"/>
      <c r="T242" s="205">
        <f>SUM(T243:T246)</f>
        <v>0</v>
      </c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R242" s="206" t="s">
        <v>85</v>
      </c>
      <c r="AT242" s="207" t="s">
        <v>75</v>
      </c>
      <c r="AU242" s="207" t="s">
        <v>83</v>
      </c>
      <c r="AY242" s="206" t="s">
        <v>139</v>
      </c>
      <c r="BK242" s="208">
        <f>SUM(BK243:BK246)</f>
        <v>7315</v>
      </c>
    </row>
    <row r="243" s="2" customFormat="1" ht="24" customHeight="1">
      <c r="A243" s="30"/>
      <c r="B243" s="31"/>
      <c r="C243" s="209" t="s">
        <v>324</v>
      </c>
      <c r="D243" s="209" t="s">
        <v>140</v>
      </c>
      <c r="E243" s="210" t="s">
        <v>325</v>
      </c>
      <c r="F243" s="211" t="s">
        <v>326</v>
      </c>
      <c r="G243" s="212" t="s">
        <v>221</v>
      </c>
      <c r="H243" s="213">
        <v>35</v>
      </c>
      <c r="I243" s="214">
        <v>209</v>
      </c>
      <c r="J243" s="214">
        <f>ROUND(I243*H243,2)</f>
        <v>7315</v>
      </c>
      <c r="K243" s="211" t="s">
        <v>171</v>
      </c>
      <c r="L243" s="36"/>
      <c r="M243" s="215" t="s">
        <v>1</v>
      </c>
      <c r="N243" s="216" t="s">
        <v>41</v>
      </c>
      <c r="O243" s="217">
        <v>0</v>
      </c>
      <c r="P243" s="217">
        <f>O243*H243</f>
        <v>0</v>
      </c>
      <c r="Q243" s="217">
        <v>0</v>
      </c>
      <c r="R243" s="217">
        <f>Q243*H243</f>
        <v>0</v>
      </c>
      <c r="S243" s="217">
        <v>0</v>
      </c>
      <c r="T243" s="218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219" t="s">
        <v>276</v>
      </c>
      <c r="AT243" s="219" t="s">
        <v>140</v>
      </c>
      <c r="AU243" s="219" t="s">
        <v>85</v>
      </c>
      <c r="AY243" s="15" t="s">
        <v>139</v>
      </c>
      <c r="BE243" s="220">
        <f>IF(N243="základní",J243,0)</f>
        <v>7315</v>
      </c>
      <c r="BF243" s="220">
        <f>IF(N243="snížená",J243,0)</f>
        <v>0</v>
      </c>
      <c r="BG243" s="220">
        <f>IF(N243="zákl. přenesená",J243,0)</f>
        <v>0</v>
      </c>
      <c r="BH243" s="220">
        <f>IF(N243="sníž. přenesená",J243,0)</f>
        <v>0</v>
      </c>
      <c r="BI243" s="220">
        <f>IF(N243="nulová",J243,0)</f>
        <v>0</v>
      </c>
      <c r="BJ243" s="15" t="s">
        <v>83</v>
      </c>
      <c r="BK243" s="220">
        <f>ROUND(I243*H243,2)</f>
        <v>7315</v>
      </c>
      <c r="BL243" s="15" t="s">
        <v>276</v>
      </c>
      <c r="BM243" s="219" t="s">
        <v>327</v>
      </c>
    </row>
    <row r="244" s="2" customFormat="1">
      <c r="A244" s="30"/>
      <c r="B244" s="31"/>
      <c r="C244" s="32"/>
      <c r="D244" s="221" t="s">
        <v>146</v>
      </c>
      <c r="E244" s="32"/>
      <c r="F244" s="222" t="s">
        <v>326</v>
      </c>
      <c r="G244" s="32"/>
      <c r="H244" s="32"/>
      <c r="I244" s="32"/>
      <c r="J244" s="32"/>
      <c r="K244" s="32"/>
      <c r="L244" s="36"/>
      <c r="M244" s="223"/>
      <c r="N244" s="224"/>
      <c r="O244" s="82"/>
      <c r="P244" s="82"/>
      <c r="Q244" s="82"/>
      <c r="R244" s="82"/>
      <c r="S244" s="82"/>
      <c r="T244" s="83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T244" s="15" t="s">
        <v>146</v>
      </c>
      <c r="AU244" s="15" t="s">
        <v>85</v>
      </c>
    </row>
    <row r="245" s="2" customFormat="1">
      <c r="A245" s="30"/>
      <c r="B245" s="31"/>
      <c r="C245" s="32"/>
      <c r="D245" s="221" t="s">
        <v>173</v>
      </c>
      <c r="E245" s="32"/>
      <c r="F245" s="236" t="s">
        <v>328</v>
      </c>
      <c r="G245" s="32"/>
      <c r="H245" s="32"/>
      <c r="I245" s="32"/>
      <c r="J245" s="32"/>
      <c r="K245" s="32"/>
      <c r="L245" s="36"/>
      <c r="M245" s="223"/>
      <c r="N245" s="224"/>
      <c r="O245" s="82"/>
      <c r="P245" s="82"/>
      <c r="Q245" s="82"/>
      <c r="R245" s="82"/>
      <c r="S245" s="82"/>
      <c r="T245" s="83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T245" s="15" t="s">
        <v>173</v>
      </c>
      <c r="AU245" s="15" t="s">
        <v>85</v>
      </c>
    </row>
    <row r="246" s="13" customFormat="1">
      <c r="A246" s="13"/>
      <c r="B246" s="237"/>
      <c r="C246" s="238"/>
      <c r="D246" s="221" t="s">
        <v>177</v>
      </c>
      <c r="E246" s="239" t="s">
        <v>1</v>
      </c>
      <c r="F246" s="240" t="s">
        <v>329</v>
      </c>
      <c r="G246" s="238"/>
      <c r="H246" s="241">
        <v>35</v>
      </c>
      <c r="I246" s="238"/>
      <c r="J246" s="238"/>
      <c r="K246" s="238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177</v>
      </c>
      <c r="AU246" s="246" t="s">
        <v>85</v>
      </c>
      <c r="AV246" s="13" t="s">
        <v>85</v>
      </c>
      <c r="AW246" s="13" t="s">
        <v>33</v>
      </c>
      <c r="AX246" s="13" t="s">
        <v>83</v>
      </c>
      <c r="AY246" s="246" t="s">
        <v>139</v>
      </c>
    </row>
    <row r="247" s="11" customFormat="1" ht="25.92" customHeight="1">
      <c r="A247" s="11"/>
      <c r="B247" s="196"/>
      <c r="C247" s="197"/>
      <c r="D247" s="198" t="s">
        <v>75</v>
      </c>
      <c r="E247" s="199" t="s">
        <v>136</v>
      </c>
      <c r="F247" s="199" t="s">
        <v>137</v>
      </c>
      <c r="G247" s="197"/>
      <c r="H247" s="197"/>
      <c r="I247" s="197"/>
      <c r="J247" s="200">
        <f>BK247</f>
        <v>56531.099999999999</v>
      </c>
      <c r="K247" s="197"/>
      <c r="L247" s="201"/>
      <c r="M247" s="202"/>
      <c r="N247" s="203"/>
      <c r="O247" s="203"/>
      <c r="P247" s="204">
        <f>SUM(P248:P260)</f>
        <v>0</v>
      </c>
      <c r="Q247" s="203"/>
      <c r="R247" s="204">
        <f>SUM(R248:R260)</f>
        <v>0</v>
      </c>
      <c r="S247" s="203"/>
      <c r="T247" s="205">
        <f>SUM(T248:T260)</f>
        <v>0</v>
      </c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R247" s="206" t="s">
        <v>138</v>
      </c>
      <c r="AT247" s="207" t="s">
        <v>75</v>
      </c>
      <c r="AU247" s="207" t="s">
        <v>76</v>
      </c>
      <c r="AY247" s="206" t="s">
        <v>139</v>
      </c>
      <c r="BK247" s="208">
        <f>SUM(BK248:BK260)</f>
        <v>56531.099999999999</v>
      </c>
    </row>
    <row r="248" s="2" customFormat="1" ht="16.5" customHeight="1">
      <c r="A248" s="30"/>
      <c r="B248" s="31"/>
      <c r="C248" s="209" t="s">
        <v>330</v>
      </c>
      <c r="D248" s="209" t="s">
        <v>140</v>
      </c>
      <c r="E248" s="210" t="s">
        <v>331</v>
      </c>
      <c r="F248" s="211" t="s">
        <v>332</v>
      </c>
      <c r="G248" s="212" t="s">
        <v>333</v>
      </c>
      <c r="H248" s="213">
        <v>10.125</v>
      </c>
      <c r="I248" s="214">
        <v>700</v>
      </c>
      <c r="J248" s="214">
        <f>ROUND(I248*H248,2)</f>
        <v>7087.5</v>
      </c>
      <c r="K248" s="211" t="s">
        <v>171</v>
      </c>
      <c r="L248" s="36"/>
      <c r="M248" s="215" t="s">
        <v>1</v>
      </c>
      <c r="N248" s="216" t="s">
        <v>41</v>
      </c>
      <c r="O248" s="217">
        <v>0</v>
      </c>
      <c r="P248" s="217">
        <f>O248*H248</f>
        <v>0</v>
      </c>
      <c r="Q248" s="217">
        <v>0</v>
      </c>
      <c r="R248" s="217">
        <f>Q248*H248</f>
        <v>0</v>
      </c>
      <c r="S248" s="217">
        <v>0</v>
      </c>
      <c r="T248" s="218">
        <f>S248*H248</f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219" t="s">
        <v>144</v>
      </c>
      <c r="AT248" s="219" t="s">
        <v>140</v>
      </c>
      <c r="AU248" s="219" t="s">
        <v>83</v>
      </c>
      <c r="AY248" s="15" t="s">
        <v>139</v>
      </c>
      <c r="BE248" s="220">
        <f>IF(N248="základní",J248,0)</f>
        <v>7087.5</v>
      </c>
      <c r="BF248" s="220">
        <f>IF(N248="snížená",J248,0)</f>
        <v>0</v>
      </c>
      <c r="BG248" s="220">
        <f>IF(N248="zákl. přenesená",J248,0)</f>
        <v>0</v>
      </c>
      <c r="BH248" s="220">
        <f>IF(N248="sníž. přenesená",J248,0)</f>
        <v>0</v>
      </c>
      <c r="BI248" s="220">
        <f>IF(N248="nulová",J248,0)</f>
        <v>0</v>
      </c>
      <c r="BJ248" s="15" t="s">
        <v>83</v>
      </c>
      <c r="BK248" s="220">
        <f>ROUND(I248*H248,2)</f>
        <v>7087.5</v>
      </c>
      <c r="BL248" s="15" t="s">
        <v>144</v>
      </c>
      <c r="BM248" s="219" t="s">
        <v>334</v>
      </c>
    </row>
    <row r="249" s="2" customFormat="1">
      <c r="A249" s="30"/>
      <c r="B249" s="31"/>
      <c r="C249" s="32"/>
      <c r="D249" s="221" t="s">
        <v>146</v>
      </c>
      <c r="E249" s="32"/>
      <c r="F249" s="222" t="s">
        <v>332</v>
      </c>
      <c r="G249" s="32"/>
      <c r="H249" s="32"/>
      <c r="I249" s="32"/>
      <c r="J249" s="32"/>
      <c r="K249" s="32"/>
      <c r="L249" s="36"/>
      <c r="M249" s="223"/>
      <c r="N249" s="224"/>
      <c r="O249" s="82"/>
      <c r="P249" s="82"/>
      <c r="Q249" s="82"/>
      <c r="R249" s="82"/>
      <c r="S249" s="82"/>
      <c r="T249" s="83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T249" s="15" t="s">
        <v>146</v>
      </c>
      <c r="AU249" s="15" t="s">
        <v>83</v>
      </c>
    </row>
    <row r="250" s="2" customFormat="1">
      <c r="A250" s="30"/>
      <c r="B250" s="31"/>
      <c r="C250" s="32"/>
      <c r="D250" s="221" t="s">
        <v>173</v>
      </c>
      <c r="E250" s="32"/>
      <c r="F250" s="236" t="s">
        <v>335</v>
      </c>
      <c r="G250" s="32"/>
      <c r="H250" s="32"/>
      <c r="I250" s="32"/>
      <c r="J250" s="32"/>
      <c r="K250" s="32"/>
      <c r="L250" s="36"/>
      <c r="M250" s="223"/>
      <c r="N250" s="224"/>
      <c r="O250" s="82"/>
      <c r="P250" s="82"/>
      <c r="Q250" s="82"/>
      <c r="R250" s="82"/>
      <c r="S250" s="82"/>
      <c r="T250" s="83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T250" s="15" t="s">
        <v>173</v>
      </c>
      <c r="AU250" s="15" t="s">
        <v>83</v>
      </c>
    </row>
    <row r="251" s="13" customFormat="1">
      <c r="A251" s="13"/>
      <c r="B251" s="237"/>
      <c r="C251" s="238"/>
      <c r="D251" s="221" t="s">
        <v>177</v>
      </c>
      <c r="E251" s="239" t="s">
        <v>1</v>
      </c>
      <c r="F251" s="240" t="s">
        <v>336</v>
      </c>
      <c r="G251" s="238"/>
      <c r="H251" s="241">
        <v>10.125</v>
      </c>
      <c r="I251" s="238"/>
      <c r="J251" s="238"/>
      <c r="K251" s="238"/>
      <c r="L251" s="242"/>
      <c r="M251" s="243"/>
      <c r="N251" s="244"/>
      <c r="O251" s="244"/>
      <c r="P251" s="244"/>
      <c r="Q251" s="244"/>
      <c r="R251" s="244"/>
      <c r="S251" s="244"/>
      <c r="T251" s="24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6" t="s">
        <v>177</v>
      </c>
      <c r="AU251" s="246" t="s">
        <v>83</v>
      </c>
      <c r="AV251" s="13" t="s">
        <v>85</v>
      </c>
      <c r="AW251" s="13" t="s">
        <v>33</v>
      </c>
      <c r="AX251" s="13" t="s">
        <v>83</v>
      </c>
      <c r="AY251" s="246" t="s">
        <v>139</v>
      </c>
    </row>
    <row r="252" s="2" customFormat="1" ht="24" customHeight="1">
      <c r="A252" s="30"/>
      <c r="B252" s="31"/>
      <c r="C252" s="209" t="s">
        <v>337</v>
      </c>
      <c r="D252" s="209" t="s">
        <v>140</v>
      </c>
      <c r="E252" s="210" t="s">
        <v>338</v>
      </c>
      <c r="F252" s="211" t="s">
        <v>339</v>
      </c>
      <c r="G252" s="212" t="s">
        <v>333</v>
      </c>
      <c r="H252" s="213">
        <v>81.611999999999995</v>
      </c>
      <c r="I252" s="214">
        <v>300</v>
      </c>
      <c r="J252" s="214">
        <f>ROUND(I252*H252,2)</f>
        <v>24483.599999999999</v>
      </c>
      <c r="K252" s="211" t="s">
        <v>171</v>
      </c>
      <c r="L252" s="36"/>
      <c r="M252" s="215" t="s">
        <v>1</v>
      </c>
      <c r="N252" s="216" t="s">
        <v>41</v>
      </c>
      <c r="O252" s="217">
        <v>0</v>
      </c>
      <c r="P252" s="217">
        <f>O252*H252</f>
        <v>0</v>
      </c>
      <c r="Q252" s="217">
        <v>0</v>
      </c>
      <c r="R252" s="217">
        <f>Q252*H252</f>
        <v>0</v>
      </c>
      <c r="S252" s="217">
        <v>0</v>
      </c>
      <c r="T252" s="218">
        <f>S252*H252</f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219" t="s">
        <v>144</v>
      </c>
      <c r="AT252" s="219" t="s">
        <v>140</v>
      </c>
      <c r="AU252" s="219" t="s">
        <v>83</v>
      </c>
      <c r="AY252" s="15" t="s">
        <v>139</v>
      </c>
      <c r="BE252" s="220">
        <f>IF(N252="základní",J252,0)</f>
        <v>24483.599999999999</v>
      </c>
      <c r="BF252" s="220">
        <f>IF(N252="snížená",J252,0)</f>
        <v>0</v>
      </c>
      <c r="BG252" s="220">
        <f>IF(N252="zákl. přenesená",J252,0)</f>
        <v>0</v>
      </c>
      <c r="BH252" s="220">
        <f>IF(N252="sníž. přenesená",J252,0)</f>
        <v>0</v>
      </c>
      <c r="BI252" s="220">
        <f>IF(N252="nulová",J252,0)</f>
        <v>0</v>
      </c>
      <c r="BJ252" s="15" t="s">
        <v>83</v>
      </c>
      <c r="BK252" s="220">
        <f>ROUND(I252*H252,2)</f>
        <v>24483.599999999999</v>
      </c>
      <c r="BL252" s="15" t="s">
        <v>144</v>
      </c>
      <c r="BM252" s="219" t="s">
        <v>340</v>
      </c>
    </row>
    <row r="253" s="2" customFormat="1">
      <c r="A253" s="30"/>
      <c r="B253" s="31"/>
      <c r="C253" s="32"/>
      <c r="D253" s="221" t="s">
        <v>146</v>
      </c>
      <c r="E253" s="32"/>
      <c r="F253" s="222" t="s">
        <v>339</v>
      </c>
      <c r="G253" s="32"/>
      <c r="H253" s="32"/>
      <c r="I253" s="32"/>
      <c r="J253" s="32"/>
      <c r="K253" s="32"/>
      <c r="L253" s="36"/>
      <c r="M253" s="223"/>
      <c r="N253" s="224"/>
      <c r="O253" s="82"/>
      <c r="P253" s="82"/>
      <c r="Q253" s="82"/>
      <c r="R253" s="82"/>
      <c r="S253" s="82"/>
      <c r="T253" s="83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T253" s="15" t="s">
        <v>146</v>
      </c>
      <c r="AU253" s="15" t="s">
        <v>83</v>
      </c>
    </row>
    <row r="254" s="2" customFormat="1">
      <c r="A254" s="30"/>
      <c r="B254" s="31"/>
      <c r="C254" s="32"/>
      <c r="D254" s="221" t="s">
        <v>173</v>
      </c>
      <c r="E254" s="32"/>
      <c r="F254" s="236" t="s">
        <v>335</v>
      </c>
      <c r="G254" s="32"/>
      <c r="H254" s="32"/>
      <c r="I254" s="32"/>
      <c r="J254" s="32"/>
      <c r="K254" s="32"/>
      <c r="L254" s="36"/>
      <c r="M254" s="223"/>
      <c r="N254" s="224"/>
      <c r="O254" s="82"/>
      <c r="P254" s="82"/>
      <c r="Q254" s="82"/>
      <c r="R254" s="82"/>
      <c r="S254" s="82"/>
      <c r="T254" s="83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T254" s="15" t="s">
        <v>173</v>
      </c>
      <c r="AU254" s="15" t="s">
        <v>83</v>
      </c>
    </row>
    <row r="255" s="13" customFormat="1">
      <c r="A255" s="13"/>
      <c r="B255" s="237"/>
      <c r="C255" s="238"/>
      <c r="D255" s="221" t="s">
        <v>177</v>
      </c>
      <c r="E255" s="239" t="s">
        <v>1</v>
      </c>
      <c r="F255" s="240" t="s">
        <v>341</v>
      </c>
      <c r="G255" s="238"/>
      <c r="H255" s="241">
        <v>69.552000000000007</v>
      </c>
      <c r="I255" s="238"/>
      <c r="J255" s="238"/>
      <c r="K255" s="238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177</v>
      </c>
      <c r="AU255" s="246" t="s">
        <v>83</v>
      </c>
      <c r="AV255" s="13" t="s">
        <v>85</v>
      </c>
      <c r="AW255" s="13" t="s">
        <v>33</v>
      </c>
      <c r="AX255" s="13" t="s">
        <v>76</v>
      </c>
      <c r="AY255" s="246" t="s">
        <v>139</v>
      </c>
    </row>
    <row r="256" s="13" customFormat="1">
      <c r="A256" s="13"/>
      <c r="B256" s="237"/>
      <c r="C256" s="238"/>
      <c r="D256" s="221" t="s">
        <v>177</v>
      </c>
      <c r="E256" s="239" t="s">
        <v>1</v>
      </c>
      <c r="F256" s="240" t="s">
        <v>342</v>
      </c>
      <c r="G256" s="238"/>
      <c r="H256" s="241">
        <v>12.060000000000001</v>
      </c>
      <c r="I256" s="238"/>
      <c r="J256" s="238"/>
      <c r="K256" s="238"/>
      <c r="L256" s="242"/>
      <c r="M256" s="243"/>
      <c r="N256" s="244"/>
      <c r="O256" s="244"/>
      <c r="P256" s="244"/>
      <c r="Q256" s="244"/>
      <c r="R256" s="244"/>
      <c r="S256" s="244"/>
      <c r="T256" s="24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6" t="s">
        <v>177</v>
      </c>
      <c r="AU256" s="246" t="s">
        <v>83</v>
      </c>
      <c r="AV256" s="13" t="s">
        <v>85</v>
      </c>
      <c r="AW256" s="13" t="s">
        <v>33</v>
      </c>
      <c r="AX256" s="13" t="s">
        <v>76</v>
      </c>
      <c r="AY256" s="246" t="s">
        <v>139</v>
      </c>
    </row>
    <row r="257" s="2" customFormat="1" ht="24" customHeight="1">
      <c r="A257" s="30"/>
      <c r="B257" s="31"/>
      <c r="C257" s="209" t="s">
        <v>343</v>
      </c>
      <c r="D257" s="209" t="s">
        <v>140</v>
      </c>
      <c r="E257" s="210" t="s">
        <v>344</v>
      </c>
      <c r="F257" s="211" t="s">
        <v>339</v>
      </c>
      <c r="G257" s="212" t="s">
        <v>333</v>
      </c>
      <c r="H257" s="213">
        <v>24.960000000000001</v>
      </c>
      <c r="I257" s="214">
        <v>1000</v>
      </c>
      <c r="J257" s="214">
        <f>ROUND(I257*H257,2)</f>
        <v>24960</v>
      </c>
      <c r="K257" s="211" t="s">
        <v>1</v>
      </c>
      <c r="L257" s="36"/>
      <c r="M257" s="215" t="s">
        <v>1</v>
      </c>
      <c r="N257" s="216" t="s">
        <v>41</v>
      </c>
      <c r="O257" s="217">
        <v>0</v>
      </c>
      <c r="P257" s="217">
        <f>O257*H257</f>
        <v>0</v>
      </c>
      <c r="Q257" s="217">
        <v>0</v>
      </c>
      <c r="R257" s="217">
        <f>Q257*H257</f>
        <v>0</v>
      </c>
      <c r="S257" s="217">
        <v>0</v>
      </c>
      <c r="T257" s="218">
        <f>S257*H257</f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219" t="s">
        <v>144</v>
      </c>
      <c r="AT257" s="219" t="s">
        <v>140</v>
      </c>
      <c r="AU257" s="219" t="s">
        <v>83</v>
      </c>
      <c r="AY257" s="15" t="s">
        <v>139</v>
      </c>
      <c r="BE257" s="220">
        <f>IF(N257="základní",J257,0)</f>
        <v>24960</v>
      </c>
      <c r="BF257" s="220">
        <f>IF(N257="snížená",J257,0)</f>
        <v>0</v>
      </c>
      <c r="BG257" s="220">
        <f>IF(N257="zákl. přenesená",J257,0)</f>
        <v>0</v>
      </c>
      <c r="BH257" s="220">
        <f>IF(N257="sníž. přenesená",J257,0)</f>
        <v>0</v>
      </c>
      <c r="BI257" s="220">
        <f>IF(N257="nulová",J257,0)</f>
        <v>0</v>
      </c>
      <c r="BJ257" s="15" t="s">
        <v>83</v>
      </c>
      <c r="BK257" s="220">
        <f>ROUND(I257*H257,2)</f>
        <v>24960</v>
      </c>
      <c r="BL257" s="15" t="s">
        <v>144</v>
      </c>
      <c r="BM257" s="219" t="s">
        <v>345</v>
      </c>
    </row>
    <row r="258" s="2" customFormat="1">
      <c r="A258" s="30"/>
      <c r="B258" s="31"/>
      <c r="C258" s="32"/>
      <c r="D258" s="221" t="s">
        <v>146</v>
      </c>
      <c r="E258" s="32"/>
      <c r="F258" s="222" t="s">
        <v>339</v>
      </c>
      <c r="G258" s="32"/>
      <c r="H258" s="32"/>
      <c r="I258" s="32"/>
      <c r="J258" s="32"/>
      <c r="K258" s="32"/>
      <c r="L258" s="36"/>
      <c r="M258" s="223"/>
      <c r="N258" s="224"/>
      <c r="O258" s="82"/>
      <c r="P258" s="82"/>
      <c r="Q258" s="82"/>
      <c r="R258" s="82"/>
      <c r="S258" s="82"/>
      <c r="T258" s="83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T258" s="15" t="s">
        <v>146</v>
      </c>
      <c r="AU258" s="15" t="s">
        <v>83</v>
      </c>
    </row>
    <row r="259" s="2" customFormat="1">
      <c r="A259" s="30"/>
      <c r="B259" s="31"/>
      <c r="C259" s="32"/>
      <c r="D259" s="221" t="s">
        <v>173</v>
      </c>
      <c r="E259" s="32"/>
      <c r="F259" s="236" t="s">
        <v>335</v>
      </c>
      <c r="G259" s="32"/>
      <c r="H259" s="32"/>
      <c r="I259" s="32"/>
      <c r="J259" s="32"/>
      <c r="K259" s="32"/>
      <c r="L259" s="36"/>
      <c r="M259" s="223"/>
      <c r="N259" s="224"/>
      <c r="O259" s="82"/>
      <c r="P259" s="82"/>
      <c r="Q259" s="82"/>
      <c r="R259" s="82"/>
      <c r="S259" s="82"/>
      <c r="T259" s="83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T259" s="15" t="s">
        <v>173</v>
      </c>
      <c r="AU259" s="15" t="s">
        <v>83</v>
      </c>
    </row>
    <row r="260" s="13" customFormat="1">
      <c r="A260" s="13"/>
      <c r="B260" s="237"/>
      <c r="C260" s="238"/>
      <c r="D260" s="221" t="s">
        <v>177</v>
      </c>
      <c r="E260" s="239" t="s">
        <v>1</v>
      </c>
      <c r="F260" s="240" t="s">
        <v>346</v>
      </c>
      <c r="G260" s="238"/>
      <c r="H260" s="241">
        <v>24.960000000000001</v>
      </c>
      <c r="I260" s="238"/>
      <c r="J260" s="238"/>
      <c r="K260" s="238"/>
      <c r="L260" s="242"/>
      <c r="M260" s="247"/>
      <c r="N260" s="248"/>
      <c r="O260" s="248"/>
      <c r="P260" s="248"/>
      <c r="Q260" s="248"/>
      <c r="R260" s="248"/>
      <c r="S260" s="248"/>
      <c r="T260" s="24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177</v>
      </c>
      <c r="AU260" s="246" t="s">
        <v>83</v>
      </c>
      <c r="AV260" s="13" t="s">
        <v>85</v>
      </c>
      <c r="AW260" s="13" t="s">
        <v>33</v>
      </c>
      <c r="AX260" s="13" t="s">
        <v>76</v>
      </c>
      <c r="AY260" s="246" t="s">
        <v>139</v>
      </c>
    </row>
    <row r="261" s="2" customFormat="1" ht="6.96" customHeight="1">
      <c r="A261" s="30"/>
      <c r="B261" s="57"/>
      <c r="C261" s="58"/>
      <c r="D261" s="58"/>
      <c r="E261" s="58"/>
      <c r="F261" s="58"/>
      <c r="G261" s="58"/>
      <c r="H261" s="58"/>
      <c r="I261" s="58"/>
      <c r="J261" s="58"/>
      <c r="K261" s="58"/>
      <c r="L261" s="36"/>
      <c r="M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</row>
  </sheetData>
  <sheetProtection sheet="1" autoFilter="0" formatColumns="0" formatRows="0" objects="1" scenarios="1" spinCount="100000" saltValue="CYEnKDcgCxCFafi43ZqhrZkdFHmL3IC1Q5Vp6AF1Dc2jxIkl4dNnDv9Bgtz1tKesns11XEyPEVT8o2bTYI/xvw==" hashValue="cjL1JMFX+JSq8ITWDXnSXLnr4yBcTJXIDee9t79jauLQq19vzdt4x1pLlIFBocnYWl0pzBvlt8LG3pGtWCWqtg==" algorithmName="SHA-512" password="CC35"/>
  <autoFilter ref="C127:K26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1">
      <c r="A1" s="20"/>
    </row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96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8"/>
      <c r="AT3" s="15" t="s">
        <v>85</v>
      </c>
    </row>
    <row r="4" s="1" customFormat="1" ht="24.96" customHeight="1">
      <c r="B4" s="18"/>
      <c r="D4" s="139" t="s">
        <v>112</v>
      </c>
      <c r="L4" s="18"/>
      <c r="M4" s="140" t="s">
        <v>10</v>
      </c>
      <c r="AT4" s="15" t="s">
        <v>4</v>
      </c>
    </row>
    <row r="5" s="1" customFormat="1" ht="6.96" customHeight="1">
      <c r="B5" s="18"/>
      <c r="L5" s="18"/>
    </row>
    <row r="6" s="1" customFormat="1" ht="12" customHeight="1">
      <c r="B6" s="18"/>
      <c r="D6" s="141" t="s">
        <v>14</v>
      </c>
      <c r="L6" s="18"/>
    </row>
    <row r="7" s="1" customFormat="1" ht="16.5" customHeight="1">
      <c r="B7" s="18"/>
      <c r="E7" s="142" t="str">
        <f>'Rekapitulace stavby'!K6</f>
        <v>Český Brod, ul. Zborovská - Rekonstrukce chodníku</v>
      </c>
      <c r="F7" s="141"/>
      <c r="G7" s="141"/>
      <c r="H7" s="141"/>
      <c r="L7" s="18"/>
    </row>
    <row r="8" s="1" customFormat="1" ht="12" customHeight="1">
      <c r="B8" s="18"/>
      <c r="D8" s="141" t="s">
        <v>113</v>
      </c>
      <c r="L8" s="18"/>
    </row>
    <row r="9" s="2" customFormat="1" ht="16.5" customHeight="1">
      <c r="A9" s="30"/>
      <c r="B9" s="36"/>
      <c r="C9" s="30"/>
      <c r="D9" s="30"/>
      <c r="E9" s="142" t="s">
        <v>114</v>
      </c>
      <c r="F9" s="30"/>
      <c r="G9" s="30"/>
      <c r="H9" s="30"/>
      <c r="I9" s="30"/>
      <c r="J9" s="30"/>
      <c r="K9" s="30"/>
      <c r="L9" s="54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="2" customFormat="1" ht="12" customHeight="1">
      <c r="A10" s="30"/>
      <c r="B10" s="36"/>
      <c r="C10" s="30"/>
      <c r="D10" s="141" t="s">
        <v>115</v>
      </c>
      <c r="E10" s="30"/>
      <c r="F10" s="30"/>
      <c r="G10" s="30"/>
      <c r="H10" s="30"/>
      <c r="I10" s="30"/>
      <c r="J10" s="30"/>
      <c r="K10" s="30"/>
      <c r="L10" s="54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="2" customFormat="1" ht="16.5" customHeight="1">
      <c r="A11" s="30"/>
      <c r="B11" s="36"/>
      <c r="C11" s="30"/>
      <c r="D11" s="30"/>
      <c r="E11" s="143" t="s">
        <v>347</v>
      </c>
      <c r="F11" s="30"/>
      <c r="G11" s="30"/>
      <c r="H11" s="30"/>
      <c r="I11" s="30"/>
      <c r="J11" s="30"/>
      <c r="K11" s="30"/>
      <c r="L11" s="54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="2" customFormat="1">
      <c r="A12" s="30"/>
      <c r="B12" s="36"/>
      <c r="C12" s="30"/>
      <c r="D12" s="30"/>
      <c r="E12" s="30"/>
      <c r="F12" s="30"/>
      <c r="G12" s="30"/>
      <c r="H12" s="30"/>
      <c r="I12" s="30"/>
      <c r="J12" s="30"/>
      <c r="K12" s="30"/>
      <c r="L12" s="54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="2" customFormat="1" ht="12" customHeight="1">
      <c r="A13" s="30"/>
      <c r="B13" s="36"/>
      <c r="C13" s="30"/>
      <c r="D13" s="141" t="s">
        <v>16</v>
      </c>
      <c r="E13" s="30"/>
      <c r="F13" s="132" t="s">
        <v>1</v>
      </c>
      <c r="G13" s="30"/>
      <c r="H13" s="30"/>
      <c r="I13" s="141" t="s">
        <v>17</v>
      </c>
      <c r="J13" s="132" t="s">
        <v>1</v>
      </c>
      <c r="K13" s="30"/>
      <c r="L13" s="54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="2" customFormat="1" ht="12" customHeight="1">
      <c r="A14" s="30"/>
      <c r="B14" s="36"/>
      <c r="C14" s="30"/>
      <c r="D14" s="141" t="s">
        <v>18</v>
      </c>
      <c r="E14" s="30"/>
      <c r="F14" s="132" t="s">
        <v>19</v>
      </c>
      <c r="G14" s="30"/>
      <c r="H14" s="30"/>
      <c r="I14" s="141" t="s">
        <v>20</v>
      </c>
      <c r="J14" s="144" t="str">
        <f>'Rekapitulace stavby'!AN8</f>
        <v>16. 10. 2018</v>
      </c>
      <c r="K14" s="30"/>
      <c r="L14" s="54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="2" customFormat="1" ht="10.8" customHeight="1">
      <c r="A15" s="30"/>
      <c r="B15" s="36"/>
      <c r="C15" s="30"/>
      <c r="D15" s="30"/>
      <c r="E15" s="30"/>
      <c r="F15" s="30"/>
      <c r="G15" s="30"/>
      <c r="H15" s="30"/>
      <c r="I15" s="30"/>
      <c r="J15" s="30"/>
      <c r="K15" s="30"/>
      <c r="L15" s="54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="2" customFormat="1" ht="12" customHeight="1">
      <c r="A16" s="30"/>
      <c r="B16" s="36"/>
      <c r="C16" s="30"/>
      <c r="D16" s="141" t="s">
        <v>22</v>
      </c>
      <c r="E16" s="30"/>
      <c r="F16" s="30"/>
      <c r="G16" s="30"/>
      <c r="H16" s="30"/>
      <c r="I16" s="141" t="s">
        <v>23</v>
      </c>
      <c r="J16" s="132" t="str">
        <f>IF('Rekapitulace stavby'!AN10="","",'Rekapitulace stavby'!AN10)</f>
        <v>00235334</v>
      </c>
      <c r="K16" s="30"/>
      <c r="L16" s="54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="2" customFormat="1" ht="18" customHeight="1">
      <c r="A17" s="30"/>
      <c r="B17" s="36"/>
      <c r="C17" s="30"/>
      <c r="D17" s="30"/>
      <c r="E17" s="132" t="str">
        <f>IF('Rekapitulace stavby'!E11="","",'Rekapitulace stavby'!E11)</f>
        <v>Město Český Brod</v>
      </c>
      <c r="F17" s="30"/>
      <c r="G17" s="30"/>
      <c r="H17" s="30"/>
      <c r="I17" s="141" t="s">
        <v>26</v>
      </c>
      <c r="J17" s="132" t="str">
        <f>IF('Rekapitulace stavby'!AN11="","",'Rekapitulace stavby'!AN11)</f>
        <v>CZ00235334</v>
      </c>
      <c r="K17" s="30"/>
      <c r="L17" s="54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="2" customFormat="1" ht="6.96" customHeight="1">
      <c r="A18" s="30"/>
      <c r="B18" s="36"/>
      <c r="C18" s="30"/>
      <c r="D18" s="30"/>
      <c r="E18" s="30"/>
      <c r="F18" s="30"/>
      <c r="G18" s="30"/>
      <c r="H18" s="30"/>
      <c r="I18" s="30"/>
      <c r="J18" s="30"/>
      <c r="K18" s="30"/>
      <c r="L18" s="54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="2" customFormat="1" ht="12" customHeight="1">
      <c r="A19" s="30"/>
      <c r="B19" s="36"/>
      <c r="C19" s="30"/>
      <c r="D19" s="141" t="s">
        <v>28</v>
      </c>
      <c r="E19" s="30"/>
      <c r="F19" s="30"/>
      <c r="G19" s="30"/>
      <c r="H19" s="30"/>
      <c r="I19" s="141" t="s">
        <v>23</v>
      </c>
      <c r="J19" s="132" t="str">
        <f>'Rekapitulace stavby'!AN13</f>
        <v/>
      </c>
      <c r="K19" s="30"/>
      <c r="L19" s="54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="2" customFormat="1" ht="18" customHeight="1">
      <c r="A20" s="30"/>
      <c r="B20" s="36"/>
      <c r="C20" s="30"/>
      <c r="D20" s="30"/>
      <c r="E20" s="132" t="str">
        <f>'Rekapitulace stavby'!E14</f>
        <v xml:space="preserve"> </v>
      </c>
      <c r="F20" s="132"/>
      <c r="G20" s="132"/>
      <c r="H20" s="132"/>
      <c r="I20" s="141" t="s">
        <v>26</v>
      </c>
      <c r="J20" s="132" t="str">
        <f>'Rekapitulace stavby'!AN14</f>
        <v/>
      </c>
      <c r="K20" s="30"/>
      <c r="L20" s="54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="2" customFormat="1" ht="6.96" customHeight="1">
      <c r="A21" s="30"/>
      <c r="B21" s="36"/>
      <c r="C21" s="30"/>
      <c r="D21" s="30"/>
      <c r="E21" s="30"/>
      <c r="F21" s="30"/>
      <c r="G21" s="30"/>
      <c r="H21" s="30"/>
      <c r="I21" s="30"/>
      <c r="J21" s="30"/>
      <c r="K21" s="30"/>
      <c r="L21" s="54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="2" customFormat="1" ht="12" customHeight="1">
      <c r="A22" s="30"/>
      <c r="B22" s="36"/>
      <c r="C22" s="30"/>
      <c r="D22" s="141" t="s">
        <v>29</v>
      </c>
      <c r="E22" s="30"/>
      <c r="F22" s="30"/>
      <c r="G22" s="30"/>
      <c r="H22" s="30"/>
      <c r="I22" s="141" t="s">
        <v>23</v>
      </c>
      <c r="J22" s="132" t="str">
        <f>IF('Rekapitulace stavby'!AN16="","",'Rekapitulace stavby'!AN16)</f>
        <v>02992485</v>
      </c>
      <c r="K22" s="30"/>
      <c r="L22" s="54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="2" customFormat="1" ht="18" customHeight="1">
      <c r="A23" s="30"/>
      <c r="B23" s="36"/>
      <c r="C23" s="30"/>
      <c r="D23" s="30"/>
      <c r="E23" s="132" t="str">
        <f>IF('Rekapitulace stavby'!E17="","",'Rekapitulace stavby'!E17)</f>
        <v>FORVIA CZ, S.R.O.</v>
      </c>
      <c r="F23" s="30"/>
      <c r="G23" s="30"/>
      <c r="H23" s="30"/>
      <c r="I23" s="141" t="s">
        <v>26</v>
      </c>
      <c r="J23" s="132" t="str">
        <f>IF('Rekapitulace stavby'!AN17="","",'Rekapitulace stavby'!AN17)</f>
        <v>CZ02992485</v>
      </c>
      <c r="K23" s="30"/>
      <c r="L23" s="54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="2" customFormat="1" ht="6.96" customHeight="1">
      <c r="A24" s="30"/>
      <c r="B24" s="36"/>
      <c r="C24" s="30"/>
      <c r="D24" s="30"/>
      <c r="E24" s="30"/>
      <c r="F24" s="30"/>
      <c r="G24" s="30"/>
      <c r="H24" s="30"/>
      <c r="I24" s="30"/>
      <c r="J24" s="30"/>
      <c r="K24" s="30"/>
      <c r="L24" s="54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="2" customFormat="1" ht="12" customHeight="1">
      <c r="A25" s="30"/>
      <c r="B25" s="36"/>
      <c r="C25" s="30"/>
      <c r="D25" s="141" t="s">
        <v>34</v>
      </c>
      <c r="E25" s="30"/>
      <c r="F25" s="30"/>
      <c r="G25" s="30"/>
      <c r="H25" s="30"/>
      <c r="I25" s="141" t="s">
        <v>23</v>
      </c>
      <c r="J25" s="132" t="str">
        <f>IF('Rekapitulace stavby'!AN19="","",'Rekapitulace stavby'!AN19)</f>
        <v/>
      </c>
      <c r="K25" s="30"/>
      <c r="L25" s="54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="2" customFormat="1" ht="18" customHeight="1">
      <c r="A26" s="30"/>
      <c r="B26" s="36"/>
      <c r="C26" s="30"/>
      <c r="D26" s="30"/>
      <c r="E26" s="132" t="str">
        <f>IF('Rekapitulace stavby'!E20="","",'Rekapitulace stavby'!E20)</f>
        <v xml:space="preserve"> </v>
      </c>
      <c r="F26" s="30"/>
      <c r="G26" s="30"/>
      <c r="H26" s="30"/>
      <c r="I26" s="141" t="s">
        <v>26</v>
      </c>
      <c r="J26" s="132" t="str">
        <f>IF('Rekapitulace stavby'!AN20="","",'Rekapitulace stavby'!AN20)</f>
        <v/>
      </c>
      <c r="K26" s="30"/>
      <c r="L26" s="54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="2" customFormat="1" ht="6.96" customHeight="1">
      <c r="A27" s="30"/>
      <c r="B27" s="36"/>
      <c r="C27" s="30"/>
      <c r="D27" s="30"/>
      <c r="E27" s="30"/>
      <c r="F27" s="30"/>
      <c r="G27" s="30"/>
      <c r="H27" s="30"/>
      <c r="I27" s="30"/>
      <c r="J27" s="30"/>
      <c r="K27" s="30"/>
      <c r="L27" s="54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="2" customFormat="1" ht="12" customHeight="1">
      <c r="A28" s="30"/>
      <c r="B28" s="36"/>
      <c r="C28" s="30"/>
      <c r="D28" s="141" t="s">
        <v>35</v>
      </c>
      <c r="E28" s="30"/>
      <c r="F28" s="30"/>
      <c r="G28" s="30"/>
      <c r="H28" s="30"/>
      <c r="I28" s="30"/>
      <c r="J28" s="30"/>
      <c r="K28" s="30"/>
      <c r="L28" s="54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="8" customFormat="1" ht="16.5" customHeight="1">
      <c r="A29" s="145"/>
      <c r="B29" s="146"/>
      <c r="C29" s="145"/>
      <c r="D29" s="145"/>
      <c r="E29" s="147" t="s">
        <v>1</v>
      </c>
      <c r="F29" s="147"/>
      <c r="G29" s="147"/>
      <c r="H29" s="147"/>
      <c r="I29" s="145"/>
      <c r="J29" s="145"/>
      <c r="K29" s="145"/>
      <c r="L29" s="148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</row>
    <row r="30" s="2" customFormat="1" ht="6.96" customHeight="1">
      <c r="A30" s="30"/>
      <c r="B30" s="36"/>
      <c r="C30" s="30"/>
      <c r="D30" s="30"/>
      <c r="E30" s="30"/>
      <c r="F30" s="30"/>
      <c r="G30" s="30"/>
      <c r="H30" s="30"/>
      <c r="I30" s="30"/>
      <c r="J30" s="30"/>
      <c r="K30" s="30"/>
      <c r="L30" s="54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="2" customFormat="1" ht="6.96" customHeight="1">
      <c r="A31" s="30"/>
      <c r="B31" s="36"/>
      <c r="C31" s="30"/>
      <c r="D31" s="149"/>
      <c r="E31" s="149"/>
      <c r="F31" s="149"/>
      <c r="G31" s="149"/>
      <c r="H31" s="149"/>
      <c r="I31" s="149"/>
      <c r="J31" s="149"/>
      <c r="K31" s="149"/>
      <c r="L31" s="54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="2" customFormat="1" ht="25.44" customHeight="1">
      <c r="A32" s="30"/>
      <c r="B32" s="36"/>
      <c r="C32" s="30"/>
      <c r="D32" s="150" t="s">
        <v>36</v>
      </c>
      <c r="E32" s="30"/>
      <c r="F32" s="30"/>
      <c r="G32" s="30"/>
      <c r="H32" s="30"/>
      <c r="I32" s="30"/>
      <c r="J32" s="151">
        <f>ROUND(J128, 2)</f>
        <v>419677.66999999998</v>
      </c>
      <c r="K32" s="30"/>
      <c r="L32" s="54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="2" customFormat="1" ht="6.96" customHeight="1">
      <c r="A33" s="30"/>
      <c r="B33" s="36"/>
      <c r="C33" s="30"/>
      <c r="D33" s="149"/>
      <c r="E33" s="149"/>
      <c r="F33" s="149"/>
      <c r="G33" s="149"/>
      <c r="H33" s="149"/>
      <c r="I33" s="149"/>
      <c r="J33" s="149"/>
      <c r="K33" s="149"/>
      <c r="L33" s="54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="2" customFormat="1" ht="14.4" customHeight="1">
      <c r="A34" s="30"/>
      <c r="B34" s="36"/>
      <c r="C34" s="30"/>
      <c r="D34" s="30"/>
      <c r="E34" s="30"/>
      <c r="F34" s="152" t="s">
        <v>38</v>
      </c>
      <c r="G34" s="30"/>
      <c r="H34" s="30"/>
      <c r="I34" s="152" t="s">
        <v>37</v>
      </c>
      <c r="J34" s="152" t="s">
        <v>39</v>
      </c>
      <c r="K34" s="30"/>
      <c r="L34" s="54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="2" customFormat="1" ht="14.4" customHeight="1">
      <c r="A35" s="30"/>
      <c r="B35" s="36"/>
      <c r="C35" s="30"/>
      <c r="D35" s="153" t="s">
        <v>40</v>
      </c>
      <c r="E35" s="141" t="s">
        <v>41</v>
      </c>
      <c r="F35" s="154">
        <f>ROUND((SUM(BE128:BE257)),  2)</f>
        <v>419677.66999999998</v>
      </c>
      <c r="G35" s="30"/>
      <c r="H35" s="30"/>
      <c r="I35" s="155">
        <v>0.20999999999999999</v>
      </c>
      <c r="J35" s="154">
        <f>ROUND(((SUM(BE128:BE257))*I35),  2)</f>
        <v>88132.309999999998</v>
      </c>
      <c r="K35" s="30"/>
      <c r="L35" s="54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="2" customFormat="1" ht="14.4" customHeight="1">
      <c r="A36" s="30"/>
      <c r="B36" s="36"/>
      <c r="C36" s="30"/>
      <c r="D36" s="30"/>
      <c r="E36" s="141" t="s">
        <v>42</v>
      </c>
      <c r="F36" s="154">
        <f>ROUND((SUM(BF128:BF257)),  2)</f>
        <v>0</v>
      </c>
      <c r="G36" s="30"/>
      <c r="H36" s="30"/>
      <c r="I36" s="155">
        <v>0.14999999999999999</v>
      </c>
      <c r="J36" s="154">
        <f>ROUND(((SUM(BF128:BF257))*I36),  2)</f>
        <v>0</v>
      </c>
      <c r="K36" s="30"/>
      <c r="L36" s="54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hidden="1" s="2" customFormat="1" ht="14.4" customHeight="1">
      <c r="A37" s="30"/>
      <c r="B37" s="36"/>
      <c r="C37" s="30"/>
      <c r="D37" s="30"/>
      <c r="E37" s="141" t="s">
        <v>43</v>
      </c>
      <c r="F37" s="154">
        <f>ROUND((SUM(BG128:BG257)),  2)</f>
        <v>0</v>
      </c>
      <c r="G37" s="30"/>
      <c r="H37" s="30"/>
      <c r="I37" s="155">
        <v>0.20999999999999999</v>
      </c>
      <c r="J37" s="154">
        <f>0</f>
        <v>0</v>
      </c>
      <c r="K37" s="30"/>
      <c r="L37" s="54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hidden="1" s="2" customFormat="1" ht="14.4" customHeight="1">
      <c r="A38" s="30"/>
      <c r="B38" s="36"/>
      <c r="C38" s="30"/>
      <c r="D38" s="30"/>
      <c r="E38" s="141" t="s">
        <v>44</v>
      </c>
      <c r="F38" s="154">
        <f>ROUND((SUM(BH128:BH257)),  2)</f>
        <v>0</v>
      </c>
      <c r="G38" s="30"/>
      <c r="H38" s="30"/>
      <c r="I38" s="155">
        <v>0.14999999999999999</v>
      </c>
      <c r="J38" s="154">
        <f>0</f>
        <v>0</v>
      </c>
      <c r="K38" s="30"/>
      <c r="L38" s="54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hidden="1" s="2" customFormat="1" ht="14.4" customHeight="1">
      <c r="A39" s="30"/>
      <c r="B39" s="36"/>
      <c r="C39" s="30"/>
      <c r="D39" s="30"/>
      <c r="E39" s="141" t="s">
        <v>45</v>
      </c>
      <c r="F39" s="154">
        <f>ROUND((SUM(BI128:BI257)),  2)</f>
        <v>0</v>
      </c>
      <c r="G39" s="30"/>
      <c r="H39" s="30"/>
      <c r="I39" s="155">
        <v>0</v>
      </c>
      <c r="J39" s="154">
        <f>0</f>
        <v>0</v>
      </c>
      <c r="K39" s="30"/>
      <c r="L39" s="54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="2" customFormat="1" ht="6.96" customHeight="1">
      <c r="A40" s="30"/>
      <c r="B40" s="36"/>
      <c r="C40" s="30"/>
      <c r="D40" s="30"/>
      <c r="E40" s="30"/>
      <c r="F40" s="30"/>
      <c r="G40" s="30"/>
      <c r="H40" s="30"/>
      <c r="I40" s="30"/>
      <c r="J40" s="30"/>
      <c r="K40" s="30"/>
      <c r="L40" s="54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="2" customFormat="1" ht="25.44" customHeight="1">
      <c r="A41" s="30"/>
      <c r="B41" s="36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58"/>
      <c r="J41" s="161">
        <f>SUM(J32:J39)</f>
        <v>507809.97999999998</v>
      </c>
      <c r="K41" s="162"/>
      <c r="L41" s="54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="2" customFormat="1" ht="14.4" customHeight="1">
      <c r="A42" s="30"/>
      <c r="B42" s="36"/>
      <c r="C42" s="30"/>
      <c r="D42" s="30"/>
      <c r="E42" s="30"/>
      <c r="F42" s="30"/>
      <c r="G42" s="30"/>
      <c r="H42" s="30"/>
      <c r="I42" s="30"/>
      <c r="J42" s="30"/>
      <c r="K42" s="30"/>
      <c r="L42" s="54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4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54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0"/>
      <c r="B61" s="36"/>
      <c r="C61" s="30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54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0"/>
      <c r="B65" s="36"/>
      <c r="C65" s="30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54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0"/>
      <c r="B76" s="36"/>
      <c r="C76" s="30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54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="2" customFormat="1" ht="14.4" customHeight="1">
      <c r="A77" s="30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54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="2" customFormat="1" ht="6.96" customHeight="1">
      <c r="A81" s="30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54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="2" customFormat="1" ht="24.96" customHeight="1">
      <c r="A82" s="30"/>
      <c r="B82" s="31"/>
      <c r="C82" s="21" t="s">
        <v>117</v>
      </c>
      <c r="D82" s="32"/>
      <c r="E82" s="32"/>
      <c r="F82" s="32"/>
      <c r="G82" s="32"/>
      <c r="H82" s="32"/>
      <c r="I82" s="32"/>
      <c r="J82" s="32"/>
      <c r="K82" s="32"/>
      <c r="L82" s="54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="2" customFormat="1" ht="6.96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54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="2" customFormat="1" ht="12" customHeight="1">
      <c r="A84" s="30"/>
      <c r="B84" s="31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54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="2" customFormat="1" ht="16.5" customHeight="1">
      <c r="A85" s="30"/>
      <c r="B85" s="31"/>
      <c r="C85" s="32"/>
      <c r="D85" s="32"/>
      <c r="E85" s="174" t="str">
        <f>E7</f>
        <v>Český Brod, ul. Zborovská - Rekonstrukce chodníku</v>
      </c>
      <c r="F85" s="27"/>
      <c r="G85" s="27"/>
      <c r="H85" s="27"/>
      <c r="I85" s="32"/>
      <c r="J85" s="32"/>
      <c r="K85" s="32"/>
      <c r="L85" s="54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="1" customFormat="1" ht="12" customHeight="1">
      <c r="B86" s="19"/>
      <c r="C86" s="27" t="s">
        <v>113</v>
      </c>
      <c r="D86" s="20"/>
      <c r="E86" s="20"/>
      <c r="F86" s="20"/>
      <c r="G86" s="20"/>
      <c r="H86" s="20"/>
      <c r="I86" s="20"/>
      <c r="J86" s="20"/>
      <c r="K86" s="20"/>
      <c r="L86" s="18"/>
    </row>
    <row r="87" s="2" customFormat="1" ht="16.5" customHeight="1">
      <c r="A87" s="30"/>
      <c r="B87" s="31"/>
      <c r="C87" s="32"/>
      <c r="D87" s="32"/>
      <c r="E87" s="174" t="s">
        <v>114</v>
      </c>
      <c r="F87" s="32"/>
      <c r="G87" s="32"/>
      <c r="H87" s="32"/>
      <c r="I87" s="32"/>
      <c r="J87" s="32"/>
      <c r="K87" s="32"/>
      <c r="L87" s="54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="2" customFormat="1" ht="12" customHeight="1">
      <c r="A88" s="30"/>
      <c r="B88" s="31"/>
      <c r="C88" s="27" t="s">
        <v>115</v>
      </c>
      <c r="D88" s="32"/>
      <c r="E88" s="32"/>
      <c r="F88" s="32"/>
      <c r="G88" s="32"/>
      <c r="H88" s="32"/>
      <c r="I88" s="32"/>
      <c r="J88" s="32"/>
      <c r="K88" s="32"/>
      <c r="L88" s="54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="2" customFormat="1" ht="16.5" customHeight="1">
      <c r="A89" s="30"/>
      <c r="B89" s="31"/>
      <c r="C89" s="32"/>
      <c r="D89" s="32"/>
      <c r="E89" s="67" t="str">
        <f>E11</f>
        <v>SO 102 - Rekonstrukce chodníku SO 102</v>
      </c>
      <c r="F89" s="32"/>
      <c r="G89" s="32"/>
      <c r="H89" s="32"/>
      <c r="I89" s="32"/>
      <c r="J89" s="32"/>
      <c r="K89" s="32"/>
      <c r="L89" s="54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="2" customFormat="1" ht="6.96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54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="2" customFormat="1" ht="12" customHeight="1">
      <c r="A91" s="30"/>
      <c r="B91" s="31"/>
      <c r="C91" s="27" t="s">
        <v>18</v>
      </c>
      <c r="D91" s="32"/>
      <c r="E91" s="32"/>
      <c r="F91" s="24" t="str">
        <f>F14</f>
        <v xml:space="preserve"> </v>
      </c>
      <c r="G91" s="32"/>
      <c r="H91" s="32"/>
      <c r="I91" s="27" t="s">
        <v>20</v>
      </c>
      <c r="J91" s="70" t="str">
        <f>IF(J14="","",J14)</f>
        <v>16. 10. 2018</v>
      </c>
      <c r="K91" s="32"/>
      <c r="L91" s="54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="2" customFormat="1" ht="6.96" customHeight="1">
      <c r="A92" s="30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54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="2" customFormat="1" ht="27.9" customHeight="1">
      <c r="A93" s="30"/>
      <c r="B93" s="31"/>
      <c r="C93" s="27" t="s">
        <v>22</v>
      </c>
      <c r="D93" s="32"/>
      <c r="E93" s="32"/>
      <c r="F93" s="24" t="str">
        <f>E17</f>
        <v>Město Český Brod</v>
      </c>
      <c r="G93" s="32"/>
      <c r="H93" s="32"/>
      <c r="I93" s="27" t="s">
        <v>29</v>
      </c>
      <c r="J93" s="28" t="str">
        <f>E23</f>
        <v>FORVIA CZ, S.R.O.</v>
      </c>
      <c r="K93" s="32"/>
      <c r="L93" s="54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="2" customFormat="1" ht="15.15" customHeight="1">
      <c r="A94" s="30"/>
      <c r="B94" s="31"/>
      <c r="C94" s="27" t="s">
        <v>28</v>
      </c>
      <c r="D94" s="32"/>
      <c r="E94" s="32"/>
      <c r="F94" s="24" t="str">
        <f>IF(E20="","",E20)</f>
        <v xml:space="preserve"> </v>
      </c>
      <c r="G94" s="32"/>
      <c r="H94" s="32"/>
      <c r="I94" s="27" t="s">
        <v>34</v>
      </c>
      <c r="J94" s="28" t="str">
        <f>E26</f>
        <v xml:space="preserve"> </v>
      </c>
      <c r="K94" s="32"/>
      <c r="L94" s="54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="2" customFormat="1" ht="10.32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54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="2" customFormat="1" ht="29.28" customHeight="1">
      <c r="A96" s="30"/>
      <c r="B96" s="31"/>
      <c r="C96" s="175" t="s">
        <v>118</v>
      </c>
      <c r="D96" s="176"/>
      <c r="E96" s="176"/>
      <c r="F96" s="176"/>
      <c r="G96" s="176"/>
      <c r="H96" s="176"/>
      <c r="I96" s="176"/>
      <c r="J96" s="177" t="s">
        <v>119</v>
      </c>
      <c r="K96" s="176"/>
      <c r="L96" s="54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="2" customFormat="1" ht="10.32" customHeight="1">
      <c r="A97" s="30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54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="2" customFormat="1" ht="22.8" customHeight="1">
      <c r="A98" s="30"/>
      <c r="B98" s="31"/>
      <c r="C98" s="178" t="s">
        <v>120</v>
      </c>
      <c r="D98" s="32"/>
      <c r="E98" s="32"/>
      <c r="F98" s="32"/>
      <c r="G98" s="32"/>
      <c r="H98" s="32"/>
      <c r="I98" s="32"/>
      <c r="J98" s="101">
        <f>J128</f>
        <v>419677.67000000004</v>
      </c>
      <c r="K98" s="32"/>
      <c r="L98" s="54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5" t="s">
        <v>121</v>
      </c>
    </row>
    <row r="99" s="9" customFormat="1" ht="24.96" customHeight="1">
      <c r="A99" s="9"/>
      <c r="B99" s="179"/>
      <c r="C99" s="180"/>
      <c r="D99" s="181" t="s">
        <v>158</v>
      </c>
      <c r="E99" s="182"/>
      <c r="F99" s="182"/>
      <c r="G99" s="182"/>
      <c r="H99" s="182"/>
      <c r="I99" s="182"/>
      <c r="J99" s="183">
        <f>J129</f>
        <v>321037.77000000002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2" customFormat="1" ht="19.92" customHeight="1">
      <c r="A100" s="12"/>
      <c r="B100" s="229"/>
      <c r="C100" s="124"/>
      <c r="D100" s="230" t="s">
        <v>159</v>
      </c>
      <c r="E100" s="231"/>
      <c r="F100" s="231"/>
      <c r="G100" s="231"/>
      <c r="H100" s="231"/>
      <c r="I100" s="231"/>
      <c r="J100" s="232">
        <f>J130</f>
        <v>66451.669999999998</v>
      </c>
      <c r="K100" s="124"/>
      <c r="L100" s="23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="12" customFormat="1" ht="19.92" customHeight="1">
      <c r="A101" s="12"/>
      <c r="B101" s="229"/>
      <c r="C101" s="124"/>
      <c r="D101" s="230" t="s">
        <v>160</v>
      </c>
      <c r="E101" s="231"/>
      <c r="F101" s="231"/>
      <c r="G101" s="231"/>
      <c r="H101" s="231"/>
      <c r="I101" s="231"/>
      <c r="J101" s="232">
        <f>J173</f>
        <v>159661</v>
      </c>
      <c r="K101" s="124"/>
      <c r="L101" s="23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="12" customFormat="1" ht="19.92" customHeight="1">
      <c r="A102" s="12"/>
      <c r="B102" s="229"/>
      <c r="C102" s="124"/>
      <c r="D102" s="230" t="s">
        <v>161</v>
      </c>
      <c r="E102" s="231"/>
      <c r="F102" s="231"/>
      <c r="G102" s="231"/>
      <c r="H102" s="231"/>
      <c r="I102" s="231"/>
      <c r="J102" s="232">
        <f>J206</f>
        <v>834</v>
      </c>
      <c r="K102" s="124"/>
      <c r="L102" s="23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="12" customFormat="1" ht="19.92" customHeight="1">
      <c r="A103" s="12"/>
      <c r="B103" s="229"/>
      <c r="C103" s="124"/>
      <c r="D103" s="230" t="s">
        <v>162</v>
      </c>
      <c r="E103" s="231"/>
      <c r="F103" s="231"/>
      <c r="G103" s="231"/>
      <c r="H103" s="231"/>
      <c r="I103" s="231"/>
      <c r="J103" s="232">
        <f>J209</f>
        <v>94091.100000000006</v>
      </c>
      <c r="K103" s="124"/>
      <c r="L103" s="23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="9" customFormat="1" ht="24.96" customHeight="1">
      <c r="A104" s="9"/>
      <c r="B104" s="179"/>
      <c r="C104" s="180"/>
      <c r="D104" s="181" t="s">
        <v>163</v>
      </c>
      <c r="E104" s="182"/>
      <c r="F104" s="182"/>
      <c r="G104" s="182"/>
      <c r="H104" s="182"/>
      <c r="I104" s="182"/>
      <c r="J104" s="183">
        <f>J238</f>
        <v>10972.5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2" customFormat="1" ht="19.92" customHeight="1">
      <c r="A105" s="12"/>
      <c r="B105" s="229"/>
      <c r="C105" s="124"/>
      <c r="D105" s="230" t="s">
        <v>164</v>
      </c>
      <c r="E105" s="231"/>
      <c r="F105" s="231"/>
      <c r="G105" s="231"/>
      <c r="H105" s="231"/>
      <c r="I105" s="231"/>
      <c r="J105" s="232">
        <f>J239</f>
        <v>10972.5</v>
      </c>
      <c r="K105" s="124"/>
      <c r="L105" s="23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="9" customFormat="1" ht="24.96" customHeight="1">
      <c r="A106" s="9"/>
      <c r="B106" s="179"/>
      <c r="C106" s="180"/>
      <c r="D106" s="181" t="s">
        <v>122</v>
      </c>
      <c r="E106" s="182"/>
      <c r="F106" s="182"/>
      <c r="G106" s="182"/>
      <c r="H106" s="182"/>
      <c r="I106" s="182"/>
      <c r="J106" s="183">
        <f>J244</f>
        <v>87667.399999999994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2" customFormat="1" ht="21.84" customHeight="1">
      <c r="A107" s="30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54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="2" customFormat="1" ht="6.96" customHeight="1">
      <c r="A108" s="30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4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12" s="2" customFormat="1" ht="6.96" customHeight="1">
      <c r="A112" s="30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54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="2" customFormat="1" ht="24.96" customHeight="1">
      <c r="A113" s="30"/>
      <c r="B113" s="31"/>
      <c r="C113" s="21" t="s">
        <v>123</v>
      </c>
      <c r="D113" s="32"/>
      <c r="E113" s="32"/>
      <c r="F113" s="32"/>
      <c r="G113" s="32"/>
      <c r="H113" s="32"/>
      <c r="I113" s="32"/>
      <c r="J113" s="32"/>
      <c r="K113" s="32"/>
      <c r="L113" s="54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="2" customFormat="1" ht="6.96" customHeight="1">
      <c r="A114" s="30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54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="2" customFormat="1" ht="12" customHeight="1">
      <c r="A115" s="30"/>
      <c r="B115" s="31"/>
      <c r="C115" s="27" t="s">
        <v>14</v>
      </c>
      <c r="D115" s="32"/>
      <c r="E115" s="32"/>
      <c r="F115" s="32"/>
      <c r="G115" s="32"/>
      <c r="H115" s="32"/>
      <c r="I115" s="32"/>
      <c r="J115" s="32"/>
      <c r="K115" s="32"/>
      <c r="L115" s="54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="2" customFormat="1" ht="16.5" customHeight="1">
      <c r="A116" s="30"/>
      <c r="B116" s="31"/>
      <c r="C116" s="32"/>
      <c r="D116" s="32"/>
      <c r="E116" s="174" t="str">
        <f>E7</f>
        <v>Český Brod, ul. Zborovská - Rekonstrukce chodníku</v>
      </c>
      <c r="F116" s="27"/>
      <c r="G116" s="27"/>
      <c r="H116" s="27"/>
      <c r="I116" s="32"/>
      <c r="J116" s="32"/>
      <c r="K116" s="32"/>
      <c r="L116" s="54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="1" customFormat="1" ht="12" customHeight="1">
      <c r="B117" s="19"/>
      <c r="C117" s="27" t="s">
        <v>113</v>
      </c>
      <c r="D117" s="20"/>
      <c r="E117" s="20"/>
      <c r="F117" s="20"/>
      <c r="G117" s="20"/>
      <c r="H117" s="20"/>
      <c r="I117" s="20"/>
      <c r="J117" s="20"/>
      <c r="K117" s="20"/>
      <c r="L117" s="18"/>
    </row>
    <row r="118" s="2" customFormat="1" ht="16.5" customHeight="1">
      <c r="A118" s="30"/>
      <c r="B118" s="31"/>
      <c r="C118" s="32"/>
      <c r="D118" s="32"/>
      <c r="E118" s="174" t="s">
        <v>114</v>
      </c>
      <c r="F118" s="32"/>
      <c r="G118" s="32"/>
      <c r="H118" s="32"/>
      <c r="I118" s="32"/>
      <c r="J118" s="32"/>
      <c r="K118" s="32"/>
      <c r="L118" s="54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="2" customFormat="1" ht="12" customHeight="1">
      <c r="A119" s="30"/>
      <c r="B119" s="31"/>
      <c r="C119" s="27" t="s">
        <v>115</v>
      </c>
      <c r="D119" s="32"/>
      <c r="E119" s="32"/>
      <c r="F119" s="32"/>
      <c r="G119" s="32"/>
      <c r="H119" s="32"/>
      <c r="I119" s="32"/>
      <c r="J119" s="32"/>
      <c r="K119" s="32"/>
      <c r="L119" s="54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="2" customFormat="1" ht="16.5" customHeight="1">
      <c r="A120" s="30"/>
      <c r="B120" s="31"/>
      <c r="C120" s="32"/>
      <c r="D120" s="32"/>
      <c r="E120" s="67" t="str">
        <f>E11</f>
        <v>SO 102 - Rekonstrukce chodníku SO 102</v>
      </c>
      <c r="F120" s="32"/>
      <c r="G120" s="32"/>
      <c r="H120" s="32"/>
      <c r="I120" s="32"/>
      <c r="J120" s="32"/>
      <c r="K120" s="32"/>
      <c r="L120" s="54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="2" customFormat="1" ht="6.96" customHeight="1">
      <c r="A121" s="30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54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="2" customFormat="1" ht="12" customHeight="1">
      <c r="A122" s="30"/>
      <c r="B122" s="31"/>
      <c r="C122" s="27" t="s">
        <v>18</v>
      </c>
      <c r="D122" s="32"/>
      <c r="E122" s="32"/>
      <c r="F122" s="24" t="str">
        <f>F14</f>
        <v xml:space="preserve"> </v>
      </c>
      <c r="G122" s="32"/>
      <c r="H122" s="32"/>
      <c r="I122" s="27" t="s">
        <v>20</v>
      </c>
      <c r="J122" s="70" t="str">
        <f>IF(J14="","",J14)</f>
        <v>16. 10. 2018</v>
      </c>
      <c r="K122" s="32"/>
      <c r="L122" s="54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="2" customFormat="1" ht="6.96" customHeight="1">
      <c r="A123" s="30"/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54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="2" customFormat="1" ht="27.9" customHeight="1">
      <c r="A124" s="30"/>
      <c r="B124" s="31"/>
      <c r="C124" s="27" t="s">
        <v>22</v>
      </c>
      <c r="D124" s="32"/>
      <c r="E124" s="32"/>
      <c r="F124" s="24" t="str">
        <f>E17</f>
        <v>Město Český Brod</v>
      </c>
      <c r="G124" s="32"/>
      <c r="H124" s="32"/>
      <c r="I124" s="27" t="s">
        <v>29</v>
      </c>
      <c r="J124" s="28" t="str">
        <f>E23</f>
        <v>FORVIA CZ, S.R.O.</v>
      </c>
      <c r="K124" s="32"/>
      <c r="L124" s="54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="2" customFormat="1" ht="15.15" customHeight="1">
      <c r="A125" s="30"/>
      <c r="B125" s="31"/>
      <c r="C125" s="27" t="s">
        <v>28</v>
      </c>
      <c r="D125" s="32"/>
      <c r="E125" s="32"/>
      <c r="F125" s="24" t="str">
        <f>IF(E20="","",E20)</f>
        <v xml:space="preserve"> </v>
      </c>
      <c r="G125" s="32"/>
      <c r="H125" s="32"/>
      <c r="I125" s="27" t="s">
        <v>34</v>
      </c>
      <c r="J125" s="28" t="str">
        <f>E26</f>
        <v xml:space="preserve"> </v>
      </c>
      <c r="K125" s="32"/>
      <c r="L125" s="54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="2" customFormat="1" ht="10.32" customHeight="1">
      <c r="A126" s="30"/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54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="10" customFormat="1" ht="29.28" customHeight="1">
      <c r="A127" s="185"/>
      <c r="B127" s="186"/>
      <c r="C127" s="187" t="s">
        <v>124</v>
      </c>
      <c r="D127" s="188" t="s">
        <v>61</v>
      </c>
      <c r="E127" s="188" t="s">
        <v>57</v>
      </c>
      <c r="F127" s="188" t="s">
        <v>58</v>
      </c>
      <c r="G127" s="188" t="s">
        <v>125</v>
      </c>
      <c r="H127" s="188" t="s">
        <v>126</v>
      </c>
      <c r="I127" s="188" t="s">
        <v>127</v>
      </c>
      <c r="J127" s="188" t="s">
        <v>119</v>
      </c>
      <c r="K127" s="189" t="s">
        <v>128</v>
      </c>
      <c r="L127" s="190"/>
      <c r="M127" s="91" t="s">
        <v>1</v>
      </c>
      <c r="N127" s="92" t="s">
        <v>40</v>
      </c>
      <c r="O127" s="92" t="s">
        <v>129</v>
      </c>
      <c r="P127" s="92" t="s">
        <v>130</v>
      </c>
      <c r="Q127" s="92" t="s">
        <v>131</v>
      </c>
      <c r="R127" s="92" t="s">
        <v>132</v>
      </c>
      <c r="S127" s="92" t="s">
        <v>133</v>
      </c>
      <c r="T127" s="93" t="s">
        <v>134</v>
      </c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</row>
    <row r="128" s="2" customFormat="1" ht="22.8" customHeight="1">
      <c r="A128" s="30"/>
      <c r="B128" s="31"/>
      <c r="C128" s="98" t="s">
        <v>135</v>
      </c>
      <c r="D128" s="32"/>
      <c r="E128" s="32"/>
      <c r="F128" s="32"/>
      <c r="G128" s="32"/>
      <c r="H128" s="32"/>
      <c r="I128" s="32"/>
      <c r="J128" s="191">
        <f>BK128</f>
        <v>419677.67000000004</v>
      </c>
      <c r="K128" s="32"/>
      <c r="L128" s="36"/>
      <c r="M128" s="94"/>
      <c r="N128" s="192"/>
      <c r="O128" s="95"/>
      <c r="P128" s="193">
        <f>P129+P238+P244</f>
        <v>0</v>
      </c>
      <c r="Q128" s="95"/>
      <c r="R128" s="193">
        <f>R129+R238+R244</f>
        <v>0</v>
      </c>
      <c r="S128" s="95"/>
      <c r="T128" s="194">
        <f>T129+T238+T244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5" t="s">
        <v>75</v>
      </c>
      <c r="AU128" s="15" t="s">
        <v>121</v>
      </c>
      <c r="BK128" s="195">
        <f>BK129+BK238+BK244</f>
        <v>419677.67000000004</v>
      </c>
    </row>
    <row r="129" s="11" customFormat="1" ht="25.92" customHeight="1">
      <c r="A129" s="11"/>
      <c r="B129" s="196"/>
      <c r="C129" s="197"/>
      <c r="D129" s="198" t="s">
        <v>75</v>
      </c>
      <c r="E129" s="199" t="s">
        <v>165</v>
      </c>
      <c r="F129" s="199" t="s">
        <v>166</v>
      </c>
      <c r="G129" s="197"/>
      <c r="H129" s="197"/>
      <c r="I129" s="197"/>
      <c r="J129" s="200">
        <f>BK129</f>
        <v>321037.77000000002</v>
      </c>
      <c r="K129" s="197"/>
      <c r="L129" s="201"/>
      <c r="M129" s="202"/>
      <c r="N129" s="203"/>
      <c r="O129" s="203"/>
      <c r="P129" s="204">
        <f>P130+P173+P206+P209</f>
        <v>0</v>
      </c>
      <c r="Q129" s="203"/>
      <c r="R129" s="204">
        <f>R130+R173+R206+R209</f>
        <v>0</v>
      </c>
      <c r="S129" s="203"/>
      <c r="T129" s="205">
        <f>T130+T173+T206+T209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06" t="s">
        <v>83</v>
      </c>
      <c r="AT129" s="207" t="s">
        <v>75</v>
      </c>
      <c r="AU129" s="207" t="s">
        <v>76</v>
      </c>
      <c r="AY129" s="206" t="s">
        <v>139</v>
      </c>
      <c r="BK129" s="208">
        <f>BK130+BK173+BK206+BK209</f>
        <v>321037.77000000002</v>
      </c>
    </row>
    <row r="130" s="11" customFormat="1" ht="22.8" customHeight="1">
      <c r="A130" s="11"/>
      <c r="B130" s="196"/>
      <c r="C130" s="197"/>
      <c r="D130" s="198" t="s">
        <v>75</v>
      </c>
      <c r="E130" s="234" t="s">
        <v>83</v>
      </c>
      <c r="F130" s="234" t="s">
        <v>167</v>
      </c>
      <c r="G130" s="197"/>
      <c r="H130" s="197"/>
      <c r="I130" s="197"/>
      <c r="J130" s="235">
        <f>BK130</f>
        <v>66451.669999999998</v>
      </c>
      <c r="K130" s="197"/>
      <c r="L130" s="201"/>
      <c r="M130" s="202"/>
      <c r="N130" s="203"/>
      <c r="O130" s="203"/>
      <c r="P130" s="204">
        <f>SUM(P131:P172)</f>
        <v>0</v>
      </c>
      <c r="Q130" s="203"/>
      <c r="R130" s="204">
        <f>SUM(R131:R172)</f>
        <v>0</v>
      </c>
      <c r="S130" s="203"/>
      <c r="T130" s="205">
        <f>SUM(T131:T172)</f>
        <v>0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06" t="s">
        <v>83</v>
      </c>
      <c r="AT130" s="207" t="s">
        <v>75</v>
      </c>
      <c r="AU130" s="207" t="s">
        <v>83</v>
      </c>
      <c r="AY130" s="206" t="s">
        <v>139</v>
      </c>
      <c r="BK130" s="208">
        <f>SUM(BK131:BK172)</f>
        <v>66451.669999999998</v>
      </c>
    </row>
    <row r="131" s="2" customFormat="1" ht="24" customHeight="1">
      <c r="A131" s="30"/>
      <c r="B131" s="31"/>
      <c r="C131" s="209" t="s">
        <v>83</v>
      </c>
      <c r="D131" s="209" t="s">
        <v>140</v>
      </c>
      <c r="E131" s="210" t="s">
        <v>168</v>
      </c>
      <c r="F131" s="211" t="s">
        <v>169</v>
      </c>
      <c r="G131" s="212" t="s">
        <v>170</v>
      </c>
      <c r="H131" s="213">
        <v>16.699999999999999</v>
      </c>
      <c r="I131" s="214">
        <v>904</v>
      </c>
      <c r="J131" s="214">
        <f>ROUND(I131*H131,2)</f>
        <v>15096.799999999999</v>
      </c>
      <c r="K131" s="211" t="s">
        <v>171</v>
      </c>
      <c r="L131" s="36"/>
      <c r="M131" s="215" t="s">
        <v>1</v>
      </c>
      <c r="N131" s="216" t="s">
        <v>41</v>
      </c>
      <c r="O131" s="217">
        <v>0</v>
      </c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219" t="s">
        <v>138</v>
      </c>
      <c r="AT131" s="219" t="s">
        <v>140</v>
      </c>
      <c r="AU131" s="219" t="s">
        <v>85</v>
      </c>
      <c r="AY131" s="15" t="s">
        <v>139</v>
      </c>
      <c r="BE131" s="220">
        <f>IF(N131="základní",J131,0)</f>
        <v>15096.799999999999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5" t="s">
        <v>83</v>
      </c>
      <c r="BK131" s="220">
        <f>ROUND(I131*H131,2)</f>
        <v>15096.799999999999</v>
      </c>
      <c r="BL131" s="15" t="s">
        <v>138</v>
      </c>
      <c r="BM131" s="219" t="s">
        <v>348</v>
      </c>
    </row>
    <row r="132" s="2" customFormat="1">
      <c r="A132" s="30"/>
      <c r="B132" s="31"/>
      <c r="C132" s="32"/>
      <c r="D132" s="221" t="s">
        <v>146</v>
      </c>
      <c r="E132" s="32"/>
      <c r="F132" s="222" t="s">
        <v>169</v>
      </c>
      <c r="G132" s="32"/>
      <c r="H132" s="32"/>
      <c r="I132" s="32"/>
      <c r="J132" s="32"/>
      <c r="K132" s="32"/>
      <c r="L132" s="36"/>
      <c r="M132" s="223"/>
      <c r="N132" s="224"/>
      <c r="O132" s="82"/>
      <c r="P132" s="82"/>
      <c r="Q132" s="82"/>
      <c r="R132" s="82"/>
      <c r="S132" s="82"/>
      <c r="T132" s="83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5" t="s">
        <v>146</v>
      </c>
      <c r="AU132" s="15" t="s">
        <v>85</v>
      </c>
    </row>
    <row r="133" s="2" customFormat="1">
      <c r="A133" s="30"/>
      <c r="B133" s="31"/>
      <c r="C133" s="32"/>
      <c r="D133" s="221" t="s">
        <v>173</v>
      </c>
      <c r="E133" s="32"/>
      <c r="F133" s="236" t="s">
        <v>174</v>
      </c>
      <c r="G133" s="32"/>
      <c r="H133" s="32"/>
      <c r="I133" s="32"/>
      <c r="J133" s="32"/>
      <c r="K133" s="32"/>
      <c r="L133" s="36"/>
      <c r="M133" s="223"/>
      <c r="N133" s="224"/>
      <c r="O133" s="82"/>
      <c r="P133" s="82"/>
      <c r="Q133" s="82"/>
      <c r="R133" s="82"/>
      <c r="S133" s="82"/>
      <c r="T133" s="83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T133" s="15" t="s">
        <v>173</v>
      </c>
      <c r="AU133" s="15" t="s">
        <v>85</v>
      </c>
    </row>
    <row r="134" s="2" customFormat="1">
      <c r="A134" s="30"/>
      <c r="B134" s="31"/>
      <c r="C134" s="32"/>
      <c r="D134" s="221" t="s">
        <v>175</v>
      </c>
      <c r="E134" s="32"/>
      <c r="F134" s="236" t="s">
        <v>176</v>
      </c>
      <c r="G134" s="32"/>
      <c r="H134" s="32"/>
      <c r="I134" s="32"/>
      <c r="J134" s="32"/>
      <c r="K134" s="32"/>
      <c r="L134" s="36"/>
      <c r="M134" s="223"/>
      <c r="N134" s="224"/>
      <c r="O134" s="82"/>
      <c r="P134" s="82"/>
      <c r="Q134" s="82"/>
      <c r="R134" s="82"/>
      <c r="S134" s="82"/>
      <c r="T134" s="83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5" t="s">
        <v>175</v>
      </c>
      <c r="AU134" s="15" t="s">
        <v>85</v>
      </c>
    </row>
    <row r="135" s="13" customFormat="1">
      <c r="A135" s="13"/>
      <c r="B135" s="237"/>
      <c r="C135" s="238"/>
      <c r="D135" s="221" t="s">
        <v>177</v>
      </c>
      <c r="E135" s="239" t="s">
        <v>1</v>
      </c>
      <c r="F135" s="240" t="s">
        <v>349</v>
      </c>
      <c r="G135" s="238"/>
      <c r="H135" s="241">
        <v>13.199999999999999</v>
      </c>
      <c r="I135" s="238"/>
      <c r="J135" s="238"/>
      <c r="K135" s="238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177</v>
      </c>
      <c r="AU135" s="246" t="s">
        <v>85</v>
      </c>
      <c r="AV135" s="13" t="s">
        <v>85</v>
      </c>
      <c r="AW135" s="13" t="s">
        <v>33</v>
      </c>
      <c r="AX135" s="13" t="s">
        <v>76</v>
      </c>
      <c r="AY135" s="246" t="s">
        <v>139</v>
      </c>
    </row>
    <row r="136" s="13" customFormat="1">
      <c r="A136" s="13"/>
      <c r="B136" s="237"/>
      <c r="C136" s="238"/>
      <c r="D136" s="221" t="s">
        <v>177</v>
      </c>
      <c r="E136" s="239" t="s">
        <v>1</v>
      </c>
      <c r="F136" s="240" t="s">
        <v>350</v>
      </c>
      <c r="G136" s="238"/>
      <c r="H136" s="241">
        <v>3.5</v>
      </c>
      <c r="I136" s="238"/>
      <c r="J136" s="238"/>
      <c r="K136" s="238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177</v>
      </c>
      <c r="AU136" s="246" t="s">
        <v>85</v>
      </c>
      <c r="AV136" s="13" t="s">
        <v>85</v>
      </c>
      <c r="AW136" s="13" t="s">
        <v>33</v>
      </c>
      <c r="AX136" s="13" t="s">
        <v>76</v>
      </c>
      <c r="AY136" s="246" t="s">
        <v>139</v>
      </c>
    </row>
    <row r="137" s="2" customFormat="1" ht="24" customHeight="1">
      <c r="A137" s="30"/>
      <c r="B137" s="31"/>
      <c r="C137" s="209" t="s">
        <v>85</v>
      </c>
      <c r="D137" s="209" t="s">
        <v>140</v>
      </c>
      <c r="E137" s="210" t="s">
        <v>180</v>
      </c>
      <c r="F137" s="211" t="s">
        <v>181</v>
      </c>
      <c r="G137" s="212" t="s">
        <v>170</v>
      </c>
      <c r="H137" s="213">
        <v>60.060000000000002</v>
      </c>
      <c r="I137" s="214">
        <v>452</v>
      </c>
      <c r="J137" s="214">
        <f>ROUND(I137*H137,2)</f>
        <v>27147.119999999999</v>
      </c>
      <c r="K137" s="211" t="s">
        <v>171</v>
      </c>
      <c r="L137" s="36"/>
      <c r="M137" s="215" t="s">
        <v>1</v>
      </c>
      <c r="N137" s="216" t="s">
        <v>41</v>
      </c>
      <c r="O137" s="217">
        <v>0</v>
      </c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219" t="s">
        <v>138</v>
      </c>
      <c r="AT137" s="219" t="s">
        <v>140</v>
      </c>
      <c r="AU137" s="219" t="s">
        <v>85</v>
      </c>
      <c r="AY137" s="15" t="s">
        <v>139</v>
      </c>
      <c r="BE137" s="220">
        <f>IF(N137="základní",J137,0)</f>
        <v>27147.119999999999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5" t="s">
        <v>83</v>
      </c>
      <c r="BK137" s="220">
        <f>ROUND(I137*H137,2)</f>
        <v>27147.119999999999</v>
      </c>
      <c r="BL137" s="15" t="s">
        <v>138</v>
      </c>
      <c r="BM137" s="219" t="s">
        <v>351</v>
      </c>
    </row>
    <row r="138" s="2" customFormat="1">
      <c r="A138" s="30"/>
      <c r="B138" s="31"/>
      <c r="C138" s="32"/>
      <c r="D138" s="221" t="s">
        <v>146</v>
      </c>
      <c r="E138" s="32"/>
      <c r="F138" s="222" t="s">
        <v>181</v>
      </c>
      <c r="G138" s="32"/>
      <c r="H138" s="32"/>
      <c r="I138" s="32"/>
      <c r="J138" s="32"/>
      <c r="K138" s="32"/>
      <c r="L138" s="36"/>
      <c r="M138" s="223"/>
      <c r="N138" s="224"/>
      <c r="O138" s="82"/>
      <c r="P138" s="82"/>
      <c r="Q138" s="82"/>
      <c r="R138" s="82"/>
      <c r="S138" s="82"/>
      <c r="T138" s="83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T138" s="15" t="s">
        <v>146</v>
      </c>
      <c r="AU138" s="15" t="s">
        <v>85</v>
      </c>
    </row>
    <row r="139" s="2" customFormat="1">
      <c r="A139" s="30"/>
      <c r="B139" s="31"/>
      <c r="C139" s="32"/>
      <c r="D139" s="221" t="s">
        <v>173</v>
      </c>
      <c r="E139" s="32"/>
      <c r="F139" s="236" t="s">
        <v>174</v>
      </c>
      <c r="G139" s="32"/>
      <c r="H139" s="32"/>
      <c r="I139" s="32"/>
      <c r="J139" s="32"/>
      <c r="K139" s="32"/>
      <c r="L139" s="36"/>
      <c r="M139" s="223"/>
      <c r="N139" s="224"/>
      <c r="O139" s="82"/>
      <c r="P139" s="82"/>
      <c r="Q139" s="82"/>
      <c r="R139" s="82"/>
      <c r="S139" s="82"/>
      <c r="T139" s="83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T139" s="15" t="s">
        <v>173</v>
      </c>
      <c r="AU139" s="15" t="s">
        <v>85</v>
      </c>
    </row>
    <row r="140" s="2" customFormat="1">
      <c r="A140" s="30"/>
      <c r="B140" s="31"/>
      <c r="C140" s="32"/>
      <c r="D140" s="221" t="s">
        <v>175</v>
      </c>
      <c r="E140" s="32"/>
      <c r="F140" s="236" t="s">
        <v>183</v>
      </c>
      <c r="G140" s="32"/>
      <c r="H140" s="32"/>
      <c r="I140" s="32"/>
      <c r="J140" s="32"/>
      <c r="K140" s="32"/>
      <c r="L140" s="36"/>
      <c r="M140" s="223"/>
      <c r="N140" s="224"/>
      <c r="O140" s="82"/>
      <c r="P140" s="82"/>
      <c r="Q140" s="82"/>
      <c r="R140" s="82"/>
      <c r="S140" s="82"/>
      <c r="T140" s="83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T140" s="15" t="s">
        <v>175</v>
      </c>
      <c r="AU140" s="15" t="s">
        <v>85</v>
      </c>
    </row>
    <row r="141" s="13" customFormat="1">
      <c r="A141" s="13"/>
      <c r="B141" s="237"/>
      <c r="C141" s="238"/>
      <c r="D141" s="221" t="s">
        <v>177</v>
      </c>
      <c r="E141" s="239" t="s">
        <v>1</v>
      </c>
      <c r="F141" s="240" t="s">
        <v>352</v>
      </c>
      <c r="G141" s="238"/>
      <c r="H141" s="241">
        <v>52.799999999999997</v>
      </c>
      <c r="I141" s="238"/>
      <c r="J141" s="238"/>
      <c r="K141" s="238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177</v>
      </c>
      <c r="AU141" s="246" t="s">
        <v>85</v>
      </c>
      <c r="AV141" s="13" t="s">
        <v>85</v>
      </c>
      <c r="AW141" s="13" t="s">
        <v>33</v>
      </c>
      <c r="AX141" s="13" t="s">
        <v>76</v>
      </c>
      <c r="AY141" s="246" t="s">
        <v>139</v>
      </c>
    </row>
    <row r="142" s="13" customFormat="1">
      <c r="A142" s="13"/>
      <c r="B142" s="237"/>
      <c r="C142" s="238"/>
      <c r="D142" s="221" t="s">
        <v>177</v>
      </c>
      <c r="E142" s="239" t="s">
        <v>1</v>
      </c>
      <c r="F142" s="240" t="s">
        <v>353</v>
      </c>
      <c r="G142" s="238"/>
      <c r="H142" s="241">
        <v>7.2599999999999998</v>
      </c>
      <c r="I142" s="238"/>
      <c r="J142" s="238"/>
      <c r="K142" s="238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177</v>
      </c>
      <c r="AU142" s="246" t="s">
        <v>85</v>
      </c>
      <c r="AV142" s="13" t="s">
        <v>85</v>
      </c>
      <c r="AW142" s="13" t="s">
        <v>33</v>
      </c>
      <c r="AX142" s="13" t="s">
        <v>76</v>
      </c>
      <c r="AY142" s="246" t="s">
        <v>139</v>
      </c>
    </row>
    <row r="143" s="2" customFormat="1" ht="24" customHeight="1">
      <c r="A143" s="30"/>
      <c r="B143" s="31"/>
      <c r="C143" s="209" t="s">
        <v>153</v>
      </c>
      <c r="D143" s="209" t="s">
        <v>140</v>
      </c>
      <c r="E143" s="210" t="s">
        <v>186</v>
      </c>
      <c r="F143" s="211" t="s">
        <v>187</v>
      </c>
      <c r="G143" s="212" t="s">
        <v>188</v>
      </c>
      <c r="H143" s="213">
        <v>65</v>
      </c>
      <c r="I143" s="214">
        <v>89</v>
      </c>
      <c r="J143" s="214">
        <f>ROUND(I143*H143,2)</f>
        <v>5785</v>
      </c>
      <c r="K143" s="211" t="s">
        <v>171</v>
      </c>
      <c r="L143" s="36"/>
      <c r="M143" s="215" t="s">
        <v>1</v>
      </c>
      <c r="N143" s="216" t="s">
        <v>41</v>
      </c>
      <c r="O143" s="217">
        <v>0</v>
      </c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219" t="s">
        <v>138</v>
      </c>
      <c r="AT143" s="219" t="s">
        <v>140</v>
      </c>
      <c r="AU143" s="219" t="s">
        <v>85</v>
      </c>
      <c r="AY143" s="15" t="s">
        <v>139</v>
      </c>
      <c r="BE143" s="220">
        <f>IF(N143="základní",J143,0)</f>
        <v>5785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5" t="s">
        <v>83</v>
      </c>
      <c r="BK143" s="220">
        <f>ROUND(I143*H143,2)</f>
        <v>5785</v>
      </c>
      <c r="BL143" s="15" t="s">
        <v>138</v>
      </c>
      <c r="BM143" s="219" t="s">
        <v>354</v>
      </c>
    </row>
    <row r="144" s="2" customFormat="1">
      <c r="A144" s="30"/>
      <c r="B144" s="31"/>
      <c r="C144" s="32"/>
      <c r="D144" s="221" t="s">
        <v>146</v>
      </c>
      <c r="E144" s="32"/>
      <c r="F144" s="222" t="s">
        <v>190</v>
      </c>
      <c r="G144" s="32"/>
      <c r="H144" s="32"/>
      <c r="I144" s="32"/>
      <c r="J144" s="32"/>
      <c r="K144" s="32"/>
      <c r="L144" s="36"/>
      <c r="M144" s="223"/>
      <c r="N144" s="224"/>
      <c r="O144" s="82"/>
      <c r="P144" s="82"/>
      <c r="Q144" s="82"/>
      <c r="R144" s="82"/>
      <c r="S144" s="82"/>
      <c r="T144" s="83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T144" s="15" t="s">
        <v>146</v>
      </c>
      <c r="AU144" s="15" t="s">
        <v>85</v>
      </c>
    </row>
    <row r="145" s="2" customFormat="1">
      <c r="A145" s="30"/>
      <c r="B145" s="31"/>
      <c r="C145" s="32"/>
      <c r="D145" s="221" t="s">
        <v>173</v>
      </c>
      <c r="E145" s="32"/>
      <c r="F145" s="236" t="s">
        <v>174</v>
      </c>
      <c r="G145" s="32"/>
      <c r="H145" s="32"/>
      <c r="I145" s="32"/>
      <c r="J145" s="32"/>
      <c r="K145" s="32"/>
      <c r="L145" s="36"/>
      <c r="M145" s="223"/>
      <c r="N145" s="224"/>
      <c r="O145" s="82"/>
      <c r="P145" s="82"/>
      <c r="Q145" s="82"/>
      <c r="R145" s="82"/>
      <c r="S145" s="82"/>
      <c r="T145" s="83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T145" s="15" t="s">
        <v>173</v>
      </c>
      <c r="AU145" s="15" t="s">
        <v>85</v>
      </c>
    </row>
    <row r="146" s="2" customFormat="1">
      <c r="A146" s="30"/>
      <c r="B146" s="31"/>
      <c r="C146" s="32"/>
      <c r="D146" s="221" t="s">
        <v>175</v>
      </c>
      <c r="E146" s="32"/>
      <c r="F146" s="236" t="s">
        <v>191</v>
      </c>
      <c r="G146" s="32"/>
      <c r="H146" s="32"/>
      <c r="I146" s="32"/>
      <c r="J146" s="32"/>
      <c r="K146" s="32"/>
      <c r="L146" s="36"/>
      <c r="M146" s="223"/>
      <c r="N146" s="224"/>
      <c r="O146" s="82"/>
      <c r="P146" s="82"/>
      <c r="Q146" s="82"/>
      <c r="R146" s="82"/>
      <c r="S146" s="82"/>
      <c r="T146" s="83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T146" s="15" t="s">
        <v>175</v>
      </c>
      <c r="AU146" s="15" t="s">
        <v>85</v>
      </c>
    </row>
    <row r="147" s="13" customFormat="1">
      <c r="A147" s="13"/>
      <c r="B147" s="237"/>
      <c r="C147" s="238"/>
      <c r="D147" s="221" t="s">
        <v>177</v>
      </c>
      <c r="E147" s="239" t="s">
        <v>1</v>
      </c>
      <c r="F147" s="240" t="s">
        <v>355</v>
      </c>
      <c r="G147" s="238"/>
      <c r="H147" s="241">
        <v>65</v>
      </c>
      <c r="I147" s="238"/>
      <c r="J147" s="238"/>
      <c r="K147" s="238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177</v>
      </c>
      <c r="AU147" s="246" t="s">
        <v>85</v>
      </c>
      <c r="AV147" s="13" t="s">
        <v>85</v>
      </c>
      <c r="AW147" s="13" t="s">
        <v>33</v>
      </c>
      <c r="AX147" s="13" t="s">
        <v>83</v>
      </c>
      <c r="AY147" s="246" t="s">
        <v>139</v>
      </c>
    </row>
    <row r="148" s="2" customFormat="1" ht="24" customHeight="1">
      <c r="A148" s="30"/>
      <c r="B148" s="31"/>
      <c r="C148" s="209" t="s">
        <v>138</v>
      </c>
      <c r="D148" s="209" t="s">
        <v>140</v>
      </c>
      <c r="E148" s="210" t="s">
        <v>193</v>
      </c>
      <c r="F148" s="211" t="s">
        <v>194</v>
      </c>
      <c r="G148" s="212" t="s">
        <v>188</v>
      </c>
      <c r="H148" s="213">
        <v>64</v>
      </c>
      <c r="I148" s="214">
        <v>144</v>
      </c>
      <c r="J148" s="214">
        <f>ROUND(I148*H148,2)</f>
        <v>9216</v>
      </c>
      <c r="K148" s="211" t="s">
        <v>171</v>
      </c>
      <c r="L148" s="36"/>
      <c r="M148" s="215" t="s">
        <v>1</v>
      </c>
      <c r="N148" s="216" t="s">
        <v>41</v>
      </c>
      <c r="O148" s="217">
        <v>0</v>
      </c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219" t="s">
        <v>138</v>
      </c>
      <c r="AT148" s="219" t="s">
        <v>140</v>
      </c>
      <c r="AU148" s="219" t="s">
        <v>85</v>
      </c>
      <c r="AY148" s="15" t="s">
        <v>139</v>
      </c>
      <c r="BE148" s="220">
        <f>IF(N148="základní",J148,0)</f>
        <v>9216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5" t="s">
        <v>83</v>
      </c>
      <c r="BK148" s="220">
        <f>ROUND(I148*H148,2)</f>
        <v>9216</v>
      </c>
      <c r="BL148" s="15" t="s">
        <v>138</v>
      </c>
      <c r="BM148" s="219" t="s">
        <v>356</v>
      </c>
    </row>
    <row r="149" s="2" customFormat="1">
      <c r="A149" s="30"/>
      <c r="B149" s="31"/>
      <c r="C149" s="32"/>
      <c r="D149" s="221" t="s">
        <v>146</v>
      </c>
      <c r="E149" s="32"/>
      <c r="F149" s="222" t="s">
        <v>194</v>
      </c>
      <c r="G149" s="32"/>
      <c r="H149" s="32"/>
      <c r="I149" s="32"/>
      <c r="J149" s="32"/>
      <c r="K149" s="32"/>
      <c r="L149" s="36"/>
      <c r="M149" s="223"/>
      <c r="N149" s="224"/>
      <c r="O149" s="82"/>
      <c r="P149" s="82"/>
      <c r="Q149" s="82"/>
      <c r="R149" s="82"/>
      <c r="S149" s="82"/>
      <c r="T149" s="83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5" t="s">
        <v>146</v>
      </c>
      <c r="AU149" s="15" t="s">
        <v>85</v>
      </c>
    </row>
    <row r="150" s="2" customFormat="1">
      <c r="A150" s="30"/>
      <c r="B150" s="31"/>
      <c r="C150" s="32"/>
      <c r="D150" s="221" t="s">
        <v>173</v>
      </c>
      <c r="E150" s="32"/>
      <c r="F150" s="236" t="s">
        <v>196</v>
      </c>
      <c r="G150" s="32"/>
      <c r="H150" s="32"/>
      <c r="I150" s="32"/>
      <c r="J150" s="32"/>
      <c r="K150" s="32"/>
      <c r="L150" s="36"/>
      <c r="M150" s="223"/>
      <c r="N150" s="224"/>
      <c r="O150" s="82"/>
      <c r="P150" s="82"/>
      <c r="Q150" s="82"/>
      <c r="R150" s="82"/>
      <c r="S150" s="82"/>
      <c r="T150" s="83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T150" s="15" t="s">
        <v>173</v>
      </c>
      <c r="AU150" s="15" t="s">
        <v>85</v>
      </c>
    </row>
    <row r="151" s="13" customFormat="1">
      <c r="A151" s="13"/>
      <c r="B151" s="237"/>
      <c r="C151" s="238"/>
      <c r="D151" s="221" t="s">
        <v>177</v>
      </c>
      <c r="E151" s="239" t="s">
        <v>1</v>
      </c>
      <c r="F151" s="240" t="s">
        <v>357</v>
      </c>
      <c r="G151" s="238"/>
      <c r="H151" s="241">
        <v>64</v>
      </c>
      <c r="I151" s="238"/>
      <c r="J151" s="238"/>
      <c r="K151" s="238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177</v>
      </c>
      <c r="AU151" s="246" t="s">
        <v>85</v>
      </c>
      <c r="AV151" s="13" t="s">
        <v>85</v>
      </c>
      <c r="AW151" s="13" t="s">
        <v>33</v>
      </c>
      <c r="AX151" s="13" t="s">
        <v>83</v>
      </c>
      <c r="AY151" s="246" t="s">
        <v>139</v>
      </c>
    </row>
    <row r="152" s="2" customFormat="1" ht="16.5" customHeight="1">
      <c r="A152" s="30"/>
      <c r="B152" s="31"/>
      <c r="C152" s="209" t="s">
        <v>198</v>
      </c>
      <c r="D152" s="209" t="s">
        <v>140</v>
      </c>
      <c r="E152" s="210" t="s">
        <v>199</v>
      </c>
      <c r="F152" s="211" t="s">
        <v>200</v>
      </c>
      <c r="G152" s="212" t="s">
        <v>170</v>
      </c>
      <c r="H152" s="213">
        <v>5.25</v>
      </c>
      <c r="I152" s="214">
        <v>51</v>
      </c>
      <c r="J152" s="214">
        <f>ROUND(I152*H152,2)</f>
        <v>267.75</v>
      </c>
      <c r="K152" s="211" t="s">
        <v>171</v>
      </c>
      <c r="L152" s="36"/>
      <c r="M152" s="215" t="s">
        <v>1</v>
      </c>
      <c r="N152" s="216" t="s">
        <v>41</v>
      </c>
      <c r="O152" s="217">
        <v>0</v>
      </c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219" t="s">
        <v>138</v>
      </c>
      <c r="AT152" s="219" t="s">
        <v>140</v>
      </c>
      <c r="AU152" s="219" t="s">
        <v>85</v>
      </c>
      <c r="AY152" s="15" t="s">
        <v>139</v>
      </c>
      <c r="BE152" s="220">
        <f>IF(N152="základní",J152,0)</f>
        <v>267.75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5" t="s">
        <v>83</v>
      </c>
      <c r="BK152" s="220">
        <f>ROUND(I152*H152,2)</f>
        <v>267.75</v>
      </c>
      <c r="BL152" s="15" t="s">
        <v>138</v>
      </c>
      <c r="BM152" s="219" t="s">
        <v>358</v>
      </c>
    </row>
    <row r="153" s="2" customFormat="1">
      <c r="A153" s="30"/>
      <c r="B153" s="31"/>
      <c r="C153" s="32"/>
      <c r="D153" s="221" t="s">
        <v>146</v>
      </c>
      <c r="E153" s="32"/>
      <c r="F153" s="222" t="s">
        <v>200</v>
      </c>
      <c r="G153" s="32"/>
      <c r="H153" s="32"/>
      <c r="I153" s="32"/>
      <c r="J153" s="32"/>
      <c r="K153" s="32"/>
      <c r="L153" s="36"/>
      <c r="M153" s="223"/>
      <c r="N153" s="224"/>
      <c r="O153" s="82"/>
      <c r="P153" s="82"/>
      <c r="Q153" s="82"/>
      <c r="R153" s="82"/>
      <c r="S153" s="82"/>
      <c r="T153" s="83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T153" s="15" t="s">
        <v>146</v>
      </c>
      <c r="AU153" s="15" t="s">
        <v>85</v>
      </c>
    </row>
    <row r="154" s="2" customFormat="1">
      <c r="A154" s="30"/>
      <c r="B154" s="31"/>
      <c r="C154" s="32"/>
      <c r="D154" s="221" t="s">
        <v>173</v>
      </c>
      <c r="E154" s="32"/>
      <c r="F154" s="236" t="s">
        <v>202</v>
      </c>
      <c r="G154" s="32"/>
      <c r="H154" s="32"/>
      <c r="I154" s="32"/>
      <c r="J154" s="32"/>
      <c r="K154" s="32"/>
      <c r="L154" s="36"/>
      <c r="M154" s="223"/>
      <c r="N154" s="224"/>
      <c r="O154" s="82"/>
      <c r="P154" s="82"/>
      <c r="Q154" s="82"/>
      <c r="R154" s="82"/>
      <c r="S154" s="82"/>
      <c r="T154" s="83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T154" s="15" t="s">
        <v>173</v>
      </c>
      <c r="AU154" s="15" t="s">
        <v>85</v>
      </c>
    </row>
    <row r="155" s="13" customFormat="1">
      <c r="A155" s="13"/>
      <c r="B155" s="237"/>
      <c r="C155" s="238"/>
      <c r="D155" s="221" t="s">
        <v>177</v>
      </c>
      <c r="E155" s="239" t="s">
        <v>1</v>
      </c>
      <c r="F155" s="240" t="s">
        <v>359</v>
      </c>
      <c r="G155" s="238"/>
      <c r="H155" s="241">
        <v>5.25</v>
      </c>
      <c r="I155" s="238"/>
      <c r="J155" s="238"/>
      <c r="K155" s="238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177</v>
      </c>
      <c r="AU155" s="246" t="s">
        <v>85</v>
      </c>
      <c r="AV155" s="13" t="s">
        <v>85</v>
      </c>
      <c r="AW155" s="13" t="s">
        <v>33</v>
      </c>
      <c r="AX155" s="13" t="s">
        <v>83</v>
      </c>
      <c r="AY155" s="246" t="s">
        <v>139</v>
      </c>
    </row>
    <row r="156" s="2" customFormat="1" ht="24" customHeight="1">
      <c r="A156" s="30"/>
      <c r="B156" s="31"/>
      <c r="C156" s="209" t="s">
        <v>205</v>
      </c>
      <c r="D156" s="209" t="s">
        <v>140</v>
      </c>
      <c r="E156" s="210" t="s">
        <v>206</v>
      </c>
      <c r="F156" s="211" t="s">
        <v>207</v>
      </c>
      <c r="G156" s="212" t="s">
        <v>170</v>
      </c>
      <c r="H156" s="213">
        <v>7</v>
      </c>
      <c r="I156" s="214">
        <v>377</v>
      </c>
      <c r="J156" s="214">
        <f>ROUND(I156*H156,2)</f>
        <v>2639</v>
      </c>
      <c r="K156" s="211" t="s">
        <v>171</v>
      </c>
      <c r="L156" s="36"/>
      <c r="M156" s="215" t="s">
        <v>1</v>
      </c>
      <c r="N156" s="216" t="s">
        <v>41</v>
      </c>
      <c r="O156" s="217">
        <v>0</v>
      </c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219" t="s">
        <v>138</v>
      </c>
      <c r="AT156" s="219" t="s">
        <v>140</v>
      </c>
      <c r="AU156" s="219" t="s">
        <v>85</v>
      </c>
      <c r="AY156" s="15" t="s">
        <v>139</v>
      </c>
      <c r="BE156" s="220">
        <f>IF(N156="základní",J156,0)</f>
        <v>2639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5" t="s">
        <v>83</v>
      </c>
      <c r="BK156" s="220">
        <f>ROUND(I156*H156,2)</f>
        <v>2639</v>
      </c>
      <c r="BL156" s="15" t="s">
        <v>138</v>
      </c>
      <c r="BM156" s="219" t="s">
        <v>360</v>
      </c>
    </row>
    <row r="157" s="2" customFormat="1">
      <c r="A157" s="30"/>
      <c r="B157" s="31"/>
      <c r="C157" s="32"/>
      <c r="D157" s="221" t="s">
        <v>146</v>
      </c>
      <c r="E157" s="32"/>
      <c r="F157" s="222" t="s">
        <v>207</v>
      </c>
      <c r="G157" s="32"/>
      <c r="H157" s="32"/>
      <c r="I157" s="32"/>
      <c r="J157" s="32"/>
      <c r="K157" s="32"/>
      <c r="L157" s="36"/>
      <c r="M157" s="223"/>
      <c r="N157" s="224"/>
      <c r="O157" s="82"/>
      <c r="P157" s="82"/>
      <c r="Q157" s="82"/>
      <c r="R157" s="82"/>
      <c r="S157" s="82"/>
      <c r="T157" s="83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T157" s="15" t="s">
        <v>146</v>
      </c>
      <c r="AU157" s="15" t="s">
        <v>85</v>
      </c>
    </row>
    <row r="158" s="2" customFormat="1">
      <c r="A158" s="30"/>
      <c r="B158" s="31"/>
      <c r="C158" s="32"/>
      <c r="D158" s="221" t="s">
        <v>173</v>
      </c>
      <c r="E158" s="32"/>
      <c r="F158" s="236" t="s">
        <v>209</v>
      </c>
      <c r="G158" s="32"/>
      <c r="H158" s="32"/>
      <c r="I158" s="32"/>
      <c r="J158" s="32"/>
      <c r="K158" s="32"/>
      <c r="L158" s="36"/>
      <c r="M158" s="223"/>
      <c r="N158" s="224"/>
      <c r="O158" s="82"/>
      <c r="P158" s="82"/>
      <c r="Q158" s="82"/>
      <c r="R158" s="82"/>
      <c r="S158" s="82"/>
      <c r="T158" s="83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T158" s="15" t="s">
        <v>173</v>
      </c>
      <c r="AU158" s="15" t="s">
        <v>85</v>
      </c>
    </row>
    <row r="159" s="2" customFormat="1">
      <c r="A159" s="30"/>
      <c r="B159" s="31"/>
      <c r="C159" s="32"/>
      <c r="D159" s="221" t="s">
        <v>175</v>
      </c>
      <c r="E159" s="32"/>
      <c r="F159" s="236" t="s">
        <v>183</v>
      </c>
      <c r="G159" s="32"/>
      <c r="H159" s="32"/>
      <c r="I159" s="32"/>
      <c r="J159" s="32"/>
      <c r="K159" s="32"/>
      <c r="L159" s="36"/>
      <c r="M159" s="223"/>
      <c r="N159" s="224"/>
      <c r="O159" s="82"/>
      <c r="P159" s="82"/>
      <c r="Q159" s="82"/>
      <c r="R159" s="82"/>
      <c r="S159" s="82"/>
      <c r="T159" s="83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T159" s="15" t="s">
        <v>175</v>
      </c>
      <c r="AU159" s="15" t="s">
        <v>85</v>
      </c>
    </row>
    <row r="160" s="13" customFormat="1">
      <c r="A160" s="13"/>
      <c r="B160" s="237"/>
      <c r="C160" s="238"/>
      <c r="D160" s="221" t="s">
        <v>177</v>
      </c>
      <c r="E160" s="239" t="s">
        <v>1</v>
      </c>
      <c r="F160" s="240" t="s">
        <v>361</v>
      </c>
      <c r="G160" s="238"/>
      <c r="H160" s="241">
        <v>7</v>
      </c>
      <c r="I160" s="238"/>
      <c r="J160" s="238"/>
      <c r="K160" s="238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177</v>
      </c>
      <c r="AU160" s="246" t="s">
        <v>85</v>
      </c>
      <c r="AV160" s="13" t="s">
        <v>85</v>
      </c>
      <c r="AW160" s="13" t="s">
        <v>33</v>
      </c>
      <c r="AX160" s="13" t="s">
        <v>83</v>
      </c>
      <c r="AY160" s="246" t="s">
        <v>139</v>
      </c>
    </row>
    <row r="161" s="2" customFormat="1" ht="16.5" customHeight="1">
      <c r="A161" s="30"/>
      <c r="B161" s="31"/>
      <c r="C161" s="209" t="s">
        <v>211</v>
      </c>
      <c r="D161" s="209" t="s">
        <v>140</v>
      </c>
      <c r="E161" s="210" t="s">
        <v>212</v>
      </c>
      <c r="F161" s="211" t="s">
        <v>213</v>
      </c>
      <c r="G161" s="212" t="s">
        <v>170</v>
      </c>
      <c r="H161" s="213">
        <v>7</v>
      </c>
      <c r="I161" s="214">
        <v>625</v>
      </c>
      <c r="J161" s="214">
        <f>ROUND(I161*H161,2)</f>
        <v>4375</v>
      </c>
      <c r="K161" s="211" t="s">
        <v>171</v>
      </c>
      <c r="L161" s="36"/>
      <c r="M161" s="215" t="s">
        <v>1</v>
      </c>
      <c r="N161" s="216" t="s">
        <v>41</v>
      </c>
      <c r="O161" s="217">
        <v>0</v>
      </c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219" t="s">
        <v>138</v>
      </c>
      <c r="AT161" s="219" t="s">
        <v>140</v>
      </c>
      <c r="AU161" s="219" t="s">
        <v>85</v>
      </c>
      <c r="AY161" s="15" t="s">
        <v>139</v>
      </c>
      <c r="BE161" s="220">
        <f>IF(N161="základní",J161,0)</f>
        <v>4375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15" t="s">
        <v>83</v>
      </c>
      <c r="BK161" s="220">
        <f>ROUND(I161*H161,2)</f>
        <v>4375</v>
      </c>
      <c r="BL161" s="15" t="s">
        <v>138</v>
      </c>
      <c r="BM161" s="219" t="s">
        <v>362</v>
      </c>
    </row>
    <row r="162" s="2" customFormat="1">
      <c r="A162" s="30"/>
      <c r="B162" s="31"/>
      <c r="C162" s="32"/>
      <c r="D162" s="221" t="s">
        <v>146</v>
      </c>
      <c r="E162" s="32"/>
      <c r="F162" s="222" t="s">
        <v>213</v>
      </c>
      <c r="G162" s="32"/>
      <c r="H162" s="32"/>
      <c r="I162" s="32"/>
      <c r="J162" s="32"/>
      <c r="K162" s="32"/>
      <c r="L162" s="36"/>
      <c r="M162" s="223"/>
      <c r="N162" s="224"/>
      <c r="O162" s="82"/>
      <c r="P162" s="82"/>
      <c r="Q162" s="82"/>
      <c r="R162" s="82"/>
      <c r="S162" s="82"/>
      <c r="T162" s="83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T162" s="15" t="s">
        <v>146</v>
      </c>
      <c r="AU162" s="15" t="s">
        <v>85</v>
      </c>
    </row>
    <row r="163" s="2" customFormat="1">
      <c r="A163" s="30"/>
      <c r="B163" s="31"/>
      <c r="C163" s="32"/>
      <c r="D163" s="221" t="s">
        <v>173</v>
      </c>
      <c r="E163" s="32"/>
      <c r="F163" s="236" t="s">
        <v>215</v>
      </c>
      <c r="G163" s="32"/>
      <c r="H163" s="32"/>
      <c r="I163" s="32"/>
      <c r="J163" s="32"/>
      <c r="K163" s="32"/>
      <c r="L163" s="36"/>
      <c r="M163" s="223"/>
      <c r="N163" s="224"/>
      <c r="O163" s="82"/>
      <c r="P163" s="82"/>
      <c r="Q163" s="82"/>
      <c r="R163" s="82"/>
      <c r="S163" s="82"/>
      <c r="T163" s="83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T163" s="15" t="s">
        <v>173</v>
      </c>
      <c r="AU163" s="15" t="s">
        <v>85</v>
      </c>
    </row>
    <row r="164" s="13" customFormat="1">
      <c r="A164" s="13"/>
      <c r="B164" s="237"/>
      <c r="C164" s="238"/>
      <c r="D164" s="221" t="s">
        <v>177</v>
      </c>
      <c r="E164" s="239" t="s">
        <v>1</v>
      </c>
      <c r="F164" s="240" t="s">
        <v>363</v>
      </c>
      <c r="G164" s="238"/>
      <c r="H164" s="241">
        <v>7</v>
      </c>
      <c r="I164" s="238"/>
      <c r="J164" s="238"/>
      <c r="K164" s="238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177</v>
      </c>
      <c r="AU164" s="246" t="s">
        <v>85</v>
      </c>
      <c r="AV164" s="13" t="s">
        <v>85</v>
      </c>
      <c r="AW164" s="13" t="s">
        <v>33</v>
      </c>
      <c r="AX164" s="13" t="s">
        <v>76</v>
      </c>
      <c r="AY164" s="246" t="s">
        <v>139</v>
      </c>
    </row>
    <row r="165" s="2" customFormat="1" ht="16.5" customHeight="1">
      <c r="A165" s="30"/>
      <c r="B165" s="31"/>
      <c r="C165" s="209" t="s">
        <v>218</v>
      </c>
      <c r="D165" s="209" t="s">
        <v>140</v>
      </c>
      <c r="E165" s="210" t="s">
        <v>219</v>
      </c>
      <c r="F165" s="211" t="s">
        <v>220</v>
      </c>
      <c r="G165" s="212" t="s">
        <v>221</v>
      </c>
      <c r="H165" s="213">
        <v>35</v>
      </c>
      <c r="I165" s="214">
        <v>41</v>
      </c>
      <c r="J165" s="214">
        <f>ROUND(I165*H165,2)</f>
        <v>1435</v>
      </c>
      <c r="K165" s="211" t="s">
        <v>171</v>
      </c>
      <c r="L165" s="36"/>
      <c r="M165" s="215" t="s">
        <v>1</v>
      </c>
      <c r="N165" s="216" t="s">
        <v>41</v>
      </c>
      <c r="O165" s="217">
        <v>0</v>
      </c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219" t="s">
        <v>138</v>
      </c>
      <c r="AT165" s="219" t="s">
        <v>140</v>
      </c>
      <c r="AU165" s="219" t="s">
        <v>85</v>
      </c>
      <c r="AY165" s="15" t="s">
        <v>139</v>
      </c>
      <c r="BE165" s="220">
        <f>IF(N165="základní",J165,0)</f>
        <v>1435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15" t="s">
        <v>83</v>
      </c>
      <c r="BK165" s="220">
        <f>ROUND(I165*H165,2)</f>
        <v>1435</v>
      </c>
      <c r="BL165" s="15" t="s">
        <v>138</v>
      </c>
      <c r="BM165" s="219" t="s">
        <v>364</v>
      </c>
    </row>
    <row r="166" s="2" customFormat="1">
      <c r="A166" s="30"/>
      <c r="B166" s="31"/>
      <c r="C166" s="32"/>
      <c r="D166" s="221" t="s">
        <v>146</v>
      </c>
      <c r="E166" s="32"/>
      <c r="F166" s="222" t="s">
        <v>220</v>
      </c>
      <c r="G166" s="32"/>
      <c r="H166" s="32"/>
      <c r="I166" s="32"/>
      <c r="J166" s="32"/>
      <c r="K166" s="32"/>
      <c r="L166" s="36"/>
      <c r="M166" s="223"/>
      <c r="N166" s="224"/>
      <c r="O166" s="82"/>
      <c r="P166" s="82"/>
      <c r="Q166" s="82"/>
      <c r="R166" s="82"/>
      <c r="S166" s="82"/>
      <c r="T166" s="83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T166" s="15" t="s">
        <v>146</v>
      </c>
      <c r="AU166" s="15" t="s">
        <v>85</v>
      </c>
    </row>
    <row r="167" s="2" customFormat="1">
      <c r="A167" s="30"/>
      <c r="B167" s="31"/>
      <c r="C167" s="32"/>
      <c r="D167" s="221" t="s">
        <v>173</v>
      </c>
      <c r="E167" s="32"/>
      <c r="F167" s="236" t="s">
        <v>223</v>
      </c>
      <c r="G167" s="32"/>
      <c r="H167" s="32"/>
      <c r="I167" s="32"/>
      <c r="J167" s="32"/>
      <c r="K167" s="32"/>
      <c r="L167" s="36"/>
      <c r="M167" s="223"/>
      <c r="N167" s="224"/>
      <c r="O167" s="82"/>
      <c r="P167" s="82"/>
      <c r="Q167" s="82"/>
      <c r="R167" s="82"/>
      <c r="S167" s="82"/>
      <c r="T167" s="83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T167" s="15" t="s">
        <v>173</v>
      </c>
      <c r="AU167" s="15" t="s">
        <v>85</v>
      </c>
    </row>
    <row r="168" s="13" customFormat="1">
      <c r="A168" s="13"/>
      <c r="B168" s="237"/>
      <c r="C168" s="238"/>
      <c r="D168" s="221" t="s">
        <v>177</v>
      </c>
      <c r="E168" s="239" t="s">
        <v>1</v>
      </c>
      <c r="F168" s="240" t="s">
        <v>365</v>
      </c>
      <c r="G168" s="238"/>
      <c r="H168" s="241">
        <v>35</v>
      </c>
      <c r="I168" s="238"/>
      <c r="J168" s="238"/>
      <c r="K168" s="238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177</v>
      </c>
      <c r="AU168" s="246" t="s">
        <v>85</v>
      </c>
      <c r="AV168" s="13" t="s">
        <v>85</v>
      </c>
      <c r="AW168" s="13" t="s">
        <v>33</v>
      </c>
      <c r="AX168" s="13" t="s">
        <v>76</v>
      </c>
      <c r="AY168" s="246" t="s">
        <v>139</v>
      </c>
    </row>
    <row r="169" s="2" customFormat="1" ht="16.5" customHeight="1">
      <c r="A169" s="30"/>
      <c r="B169" s="31"/>
      <c r="C169" s="209" t="s">
        <v>225</v>
      </c>
      <c r="D169" s="209" t="s">
        <v>140</v>
      </c>
      <c r="E169" s="210" t="s">
        <v>226</v>
      </c>
      <c r="F169" s="211" t="s">
        <v>227</v>
      </c>
      <c r="G169" s="212" t="s">
        <v>221</v>
      </c>
      <c r="H169" s="213">
        <v>35</v>
      </c>
      <c r="I169" s="214">
        <v>14</v>
      </c>
      <c r="J169" s="214">
        <f>ROUND(I169*H169,2)</f>
        <v>490</v>
      </c>
      <c r="K169" s="211" t="s">
        <v>171</v>
      </c>
      <c r="L169" s="36"/>
      <c r="M169" s="215" t="s">
        <v>1</v>
      </c>
      <c r="N169" s="216" t="s">
        <v>41</v>
      </c>
      <c r="O169" s="217">
        <v>0</v>
      </c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219" t="s">
        <v>138</v>
      </c>
      <c r="AT169" s="219" t="s">
        <v>140</v>
      </c>
      <c r="AU169" s="219" t="s">
        <v>85</v>
      </c>
      <c r="AY169" s="15" t="s">
        <v>139</v>
      </c>
      <c r="BE169" s="220">
        <f>IF(N169="základní",J169,0)</f>
        <v>490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5" t="s">
        <v>83</v>
      </c>
      <c r="BK169" s="220">
        <f>ROUND(I169*H169,2)</f>
        <v>490</v>
      </c>
      <c r="BL169" s="15" t="s">
        <v>138</v>
      </c>
      <c r="BM169" s="219" t="s">
        <v>366</v>
      </c>
    </row>
    <row r="170" s="2" customFormat="1">
      <c r="A170" s="30"/>
      <c r="B170" s="31"/>
      <c r="C170" s="32"/>
      <c r="D170" s="221" t="s">
        <v>146</v>
      </c>
      <c r="E170" s="32"/>
      <c r="F170" s="222" t="s">
        <v>227</v>
      </c>
      <c r="G170" s="32"/>
      <c r="H170" s="32"/>
      <c r="I170" s="32"/>
      <c r="J170" s="32"/>
      <c r="K170" s="32"/>
      <c r="L170" s="36"/>
      <c r="M170" s="223"/>
      <c r="N170" s="224"/>
      <c r="O170" s="82"/>
      <c r="P170" s="82"/>
      <c r="Q170" s="82"/>
      <c r="R170" s="82"/>
      <c r="S170" s="82"/>
      <c r="T170" s="83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T170" s="15" t="s">
        <v>146</v>
      </c>
      <c r="AU170" s="15" t="s">
        <v>85</v>
      </c>
    </row>
    <row r="171" s="2" customFormat="1">
      <c r="A171" s="30"/>
      <c r="B171" s="31"/>
      <c r="C171" s="32"/>
      <c r="D171" s="221" t="s">
        <v>173</v>
      </c>
      <c r="E171" s="32"/>
      <c r="F171" s="236" t="s">
        <v>229</v>
      </c>
      <c r="G171" s="32"/>
      <c r="H171" s="32"/>
      <c r="I171" s="32"/>
      <c r="J171" s="32"/>
      <c r="K171" s="32"/>
      <c r="L171" s="36"/>
      <c r="M171" s="223"/>
      <c r="N171" s="224"/>
      <c r="O171" s="82"/>
      <c r="P171" s="82"/>
      <c r="Q171" s="82"/>
      <c r="R171" s="82"/>
      <c r="S171" s="82"/>
      <c r="T171" s="83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T171" s="15" t="s">
        <v>173</v>
      </c>
      <c r="AU171" s="15" t="s">
        <v>85</v>
      </c>
    </row>
    <row r="172" s="13" customFormat="1">
      <c r="A172" s="13"/>
      <c r="B172" s="237"/>
      <c r="C172" s="238"/>
      <c r="D172" s="221" t="s">
        <v>177</v>
      </c>
      <c r="E172" s="239" t="s">
        <v>1</v>
      </c>
      <c r="F172" s="240" t="s">
        <v>367</v>
      </c>
      <c r="G172" s="238"/>
      <c r="H172" s="241">
        <v>35</v>
      </c>
      <c r="I172" s="238"/>
      <c r="J172" s="238"/>
      <c r="K172" s="238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177</v>
      </c>
      <c r="AU172" s="246" t="s">
        <v>85</v>
      </c>
      <c r="AV172" s="13" t="s">
        <v>85</v>
      </c>
      <c r="AW172" s="13" t="s">
        <v>33</v>
      </c>
      <c r="AX172" s="13" t="s">
        <v>83</v>
      </c>
      <c r="AY172" s="246" t="s">
        <v>139</v>
      </c>
    </row>
    <row r="173" s="11" customFormat="1" ht="22.8" customHeight="1">
      <c r="A173" s="11"/>
      <c r="B173" s="196"/>
      <c r="C173" s="197"/>
      <c r="D173" s="198" t="s">
        <v>75</v>
      </c>
      <c r="E173" s="234" t="s">
        <v>198</v>
      </c>
      <c r="F173" s="234" t="s">
        <v>231</v>
      </c>
      <c r="G173" s="197"/>
      <c r="H173" s="197"/>
      <c r="I173" s="197"/>
      <c r="J173" s="235">
        <f>BK173</f>
        <v>159661</v>
      </c>
      <c r="K173" s="197"/>
      <c r="L173" s="201"/>
      <c r="M173" s="202"/>
      <c r="N173" s="203"/>
      <c r="O173" s="203"/>
      <c r="P173" s="204">
        <f>SUM(P174:P205)</f>
        <v>0</v>
      </c>
      <c r="Q173" s="203"/>
      <c r="R173" s="204">
        <f>SUM(R174:R205)</f>
        <v>0</v>
      </c>
      <c r="S173" s="203"/>
      <c r="T173" s="205">
        <f>SUM(T174:T205)</f>
        <v>0</v>
      </c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R173" s="206" t="s">
        <v>83</v>
      </c>
      <c r="AT173" s="207" t="s">
        <v>75</v>
      </c>
      <c r="AU173" s="207" t="s">
        <v>83</v>
      </c>
      <c r="AY173" s="206" t="s">
        <v>139</v>
      </c>
      <c r="BK173" s="208">
        <f>SUM(BK174:BK205)</f>
        <v>159661</v>
      </c>
    </row>
    <row r="174" s="2" customFormat="1" ht="24" customHeight="1">
      <c r="A174" s="30"/>
      <c r="B174" s="31"/>
      <c r="C174" s="209" t="s">
        <v>232</v>
      </c>
      <c r="D174" s="209" t="s">
        <v>140</v>
      </c>
      <c r="E174" s="210" t="s">
        <v>233</v>
      </c>
      <c r="F174" s="211" t="s">
        <v>234</v>
      </c>
      <c r="G174" s="212" t="s">
        <v>221</v>
      </c>
      <c r="H174" s="213">
        <v>33</v>
      </c>
      <c r="I174" s="214">
        <v>370</v>
      </c>
      <c r="J174" s="214">
        <f>ROUND(I174*H174,2)</f>
        <v>12210</v>
      </c>
      <c r="K174" s="211" t="s">
        <v>171</v>
      </c>
      <c r="L174" s="36"/>
      <c r="M174" s="215" t="s">
        <v>1</v>
      </c>
      <c r="N174" s="216" t="s">
        <v>41</v>
      </c>
      <c r="O174" s="217">
        <v>0</v>
      </c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219" t="s">
        <v>138</v>
      </c>
      <c r="AT174" s="219" t="s">
        <v>140</v>
      </c>
      <c r="AU174" s="219" t="s">
        <v>85</v>
      </c>
      <c r="AY174" s="15" t="s">
        <v>139</v>
      </c>
      <c r="BE174" s="220">
        <f>IF(N174="základní",J174,0)</f>
        <v>12210</v>
      </c>
      <c r="BF174" s="220">
        <f>IF(N174="snížená",J174,0)</f>
        <v>0</v>
      </c>
      <c r="BG174" s="220">
        <f>IF(N174="zákl. přenesená",J174,0)</f>
        <v>0</v>
      </c>
      <c r="BH174" s="220">
        <f>IF(N174="sníž. přenesená",J174,0)</f>
        <v>0</v>
      </c>
      <c r="BI174" s="220">
        <f>IF(N174="nulová",J174,0)</f>
        <v>0</v>
      </c>
      <c r="BJ174" s="15" t="s">
        <v>83</v>
      </c>
      <c r="BK174" s="220">
        <f>ROUND(I174*H174,2)</f>
        <v>12210</v>
      </c>
      <c r="BL174" s="15" t="s">
        <v>138</v>
      </c>
      <c r="BM174" s="219" t="s">
        <v>368</v>
      </c>
    </row>
    <row r="175" s="2" customFormat="1">
      <c r="A175" s="30"/>
      <c r="B175" s="31"/>
      <c r="C175" s="32"/>
      <c r="D175" s="221" t="s">
        <v>146</v>
      </c>
      <c r="E175" s="32"/>
      <c r="F175" s="222" t="s">
        <v>234</v>
      </c>
      <c r="G175" s="32"/>
      <c r="H175" s="32"/>
      <c r="I175" s="32"/>
      <c r="J175" s="32"/>
      <c r="K175" s="32"/>
      <c r="L175" s="36"/>
      <c r="M175" s="223"/>
      <c r="N175" s="224"/>
      <c r="O175" s="82"/>
      <c r="P175" s="82"/>
      <c r="Q175" s="82"/>
      <c r="R175" s="82"/>
      <c r="S175" s="82"/>
      <c r="T175" s="83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T175" s="15" t="s">
        <v>146</v>
      </c>
      <c r="AU175" s="15" t="s">
        <v>85</v>
      </c>
    </row>
    <row r="176" s="2" customFormat="1">
      <c r="A176" s="30"/>
      <c r="B176" s="31"/>
      <c r="C176" s="32"/>
      <c r="D176" s="221" t="s">
        <v>173</v>
      </c>
      <c r="E176" s="32"/>
      <c r="F176" s="236" t="s">
        <v>236</v>
      </c>
      <c r="G176" s="32"/>
      <c r="H176" s="32"/>
      <c r="I176" s="32"/>
      <c r="J176" s="32"/>
      <c r="K176" s="32"/>
      <c r="L176" s="36"/>
      <c r="M176" s="223"/>
      <c r="N176" s="224"/>
      <c r="O176" s="82"/>
      <c r="P176" s="82"/>
      <c r="Q176" s="82"/>
      <c r="R176" s="82"/>
      <c r="S176" s="82"/>
      <c r="T176" s="83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T176" s="15" t="s">
        <v>173</v>
      </c>
      <c r="AU176" s="15" t="s">
        <v>85</v>
      </c>
    </row>
    <row r="177" s="13" customFormat="1">
      <c r="A177" s="13"/>
      <c r="B177" s="237"/>
      <c r="C177" s="238"/>
      <c r="D177" s="221" t="s">
        <v>177</v>
      </c>
      <c r="E177" s="239" t="s">
        <v>1</v>
      </c>
      <c r="F177" s="240" t="s">
        <v>369</v>
      </c>
      <c r="G177" s="238"/>
      <c r="H177" s="241">
        <v>33</v>
      </c>
      <c r="I177" s="238"/>
      <c r="J177" s="238"/>
      <c r="K177" s="238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177</v>
      </c>
      <c r="AU177" s="246" t="s">
        <v>85</v>
      </c>
      <c r="AV177" s="13" t="s">
        <v>85</v>
      </c>
      <c r="AW177" s="13" t="s">
        <v>33</v>
      </c>
      <c r="AX177" s="13" t="s">
        <v>83</v>
      </c>
      <c r="AY177" s="246" t="s">
        <v>139</v>
      </c>
    </row>
    <row r="178" s="2" customFormat="1" ht="24" customHeight="1">
      <c r="A178" s="30"/>
      <c r="B178" s="31"/>
      <c r="C178" s="209" t="s">
        <v>238</v>
      </c>
      <c r="D178" s="209" t="s">
        <v>140</v>
      </c>
      <c r="E178" s="210" t="s">
        <v>239</v>
      </c>
      <c r="F178" s="211" t="s">
        <v>240</v>
      </c>
      <c r="G178" s="212" t="s">
        <v>221</v>
      </c>
      <c r="H178" s="213">
        <v>205</v>
      </c>
      <c r="I178" s="214">
        <v>142</v>
      </c>
      <c r="J178" s="214">
        <f>ROUND(I178*H178,2)</f>
        <v>29110</v>
      </c>
      <c r="K178" s="211" t="s">
        <v>171</v>
      </c>
      <c r="L178" s="36"/>
      <c r="M178" s="215" t="s">
        <v>1</v>
      </c>
      <c r="N178" s="216" t="s">
        <v>41</v>
      </c>
      <c r="O178" s="217">
        <v>0</v>
      </c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219" t="s">
        <v>138</v>
      </c>
      <c r="AT178" s="219" t="s">
        <v>140</v>
      </c>
      <c r="AU178" s="219" t="s">
        <v>85</v>
      </c>
      <c r="AY178" s="15" t="s">
        <v>139</v>
      </c>
      <c r="BE178" s="220">
        <f>IF(N178="základní",J178,0)</f>
        <v>29110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15" t="s">
        <v>83</v>
      </c>
      <c r="BK178" s="220">
        <f>ROUND(I178*H178,2)</f>
        <v>29110</v>
      </c>
      <c r="BL178" s="15" t="s">
        <v>138</v>
      </c>
      <c r="BM178" s="219" t="s">
        <v>370</v>
      </c>
    </row>
    <row r="179" s="2" customFormat="1">
      <c r="A179" s="30"/>
      <c r="B179" s="31"/>
      <c r="C179" s="32"/>
      <c r="D179" s="221" t="s">
        <v>146</v>
      </c>
      <c r="E179" s="32"/>
      <c r="F179" s="222" t="s">
        <v>240</v>
      </c>
      <c r="G179" s="32"/>
      <c r="H179" s="32"/>
      <c r="I179" s="32"/>
      <c r="J179" s="32"/>
      <c r="K179" s="32"/>
      <c r="L179" s="36"/>
      <c r="M179" s="223"/>
      <c r="N179" s="224"/>
      <c r="O179" s="82"/>
      <c r="P179" s="82"/>
      <c r="Q179" s="82"/>
      <c r="R179" s="82"/>
      <c r="S179" s="82"/>
      <c r="T179" s="83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T179" s="15" t="s">
        <v>146</v>
      </c>
      <c r="AU179" s="15" t="s">
        <v>85</v>
      </c>
    </row>
    <row r="180" s="2" customFormat="1">
      <c r="A180" s="30"/>
      <c r="B180" s="31"/>
      <c r="C180" s="32"/>
      <c r="D180" s="221" t="s">
        <v>173</v>
      </c>
      <c r="E180" s="32"/>
      <c r="F180" s="236" t="s">
        <v>242</v>
      </c>
      <c r="G180" s="32"/>
      <c r="H180" s="32"/>
      <c r="I180" s="32"/>
      <c r="J180" s="32"/>
      <c r="K180" s="32"/>
      <c r="L180" s="36"/>
      <c r="M180" s="223"/>
      <c r="N180" s="224"/>
      <c r="O180" s="82"/>
      <c r="P180" s="82"/>
      <c r="Q180" s="82"/>
      <c r="R180" s="82"/>
      <c r="S180" s="82"/>
      <c r="T180" s="83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T180" s="15" t="s">
        <v>173</v>
      </c>
      <c r="AU180" s="15" t="s">
        <v>85</v>
      </c>
    </row>
    <row r="181" s="13" customFormat="1">
      <c r="A181" s="13"/>
      <c r="B181" s="237"/>
      <c r="C181" s="238"/>
      <c r="D181" s="221" t="s">
        <v>177</v>
      </c>
      <c r="E181" s="239" t="s">
        <v>1</v>
      </c>
      <c r="F181" s="240" t="s">
        <v>371</v>
      </c>
      <c r="G181" s="238"/>
      <c r="H181" s="241">
        <v>205</v>
      </c>
      <c r="I181" s="238"/>
      <c r="J181" s="238"/>
      <c r="K181" s="238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177</v>
      </c>
      <c r="AU181" s="246" t="s">
        <v>85</v>
      </c>
      <c r="AV181" s="13" t="s">
        <v>85</v>
      </c>
      <c r="AW181" s="13" t="s">
        <v>33</v>
      </c>
      <c r="AX181" s="13" t="s">
        <v>83</v>
      </c>
      <c r="AY181" s="246" t="s">
        <v>139</v>
      </c>
    </row>
    <row r="182" s="2" customFormat="1" ht="24" customHeight="1">
      <c r="A182" s="30"/>
      <c r="B182" s="31"/>
      <c r="C182" s="209" t="s">
        <v>254</v>
      </c>
      <c r="D182" s="209" t="s">
        <v>140</v>
      </c>
      <c r="E182" s="210" t="s">
        <v>245</v>
      </c>
      <c r="F182" s="211" t="s">
        <v>246</v>
      </c>
      <c r="G182" s="212" t="s">
        <v>221</v>
      </c>
      <c r="H182" s="213">
        <v>35</v>
      </c>
      <c r="I182" s="214">
        <v>263</v>
      </c>
      <c r="J182" s="214">
        <f>ROUND(I182*H182,2)</f>
        <v>9205</v>
      </c>
      <c r="K182" s="211" t="s">
        <v>171</v>
      </c>
      <c r="L182" s="36"/>
      <c r="M182" s="215" t="s">
        <v>1</v>
      </c>
      <c r="N182" s="216" t="s">
        <v>41</v>
      </c>
      <c r="O182" s="217">
        <v>0</v>
      </c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219" t="s">
        <v>138</v>
      </c>
      <c r="AT182" s="219" t="s">
        <v>140</v>
      </c>
      <c r="AU182" s="219" t="s">
        <v>85</v>
      </c>
      <c r="AY182" s="15" t="s">
        <v>139</v>
      </c>
      <c r="BE182" s="220">
        <f>IF(N182="základní",J182,0)</f>
        <v>9205</v>
      </c>
      <c r="BF182" s="220">
        <f>IF(N182="snížená",J182,0)</f>
        <v>0</v>
      </c>
      <c r="BG182" s="220">
        <f>IF(N182="zákl. přenesená",J182,0)</f>
        <v>0</v>
      </c>
      <c r="BH182" s="220">
        <f>IF(N182="sníž. přenesená",J182,0)</f>
        <v>0</v>
      </c>
      <c r="BI182" s="220">
        <f>IF(N182="nulová",J182,0)</f>
        <v>0</v>
      </c>
      <c r="BJ182" s="15" t="s">
        <v>83</v>
      </c>
      <c r="BK182" s="220">
        <f>ROUND(I182*H182,2)</f>
        <v>9205</v>
      </c>
      <c r="BL182" s="15" t="s">
        <v>138</v>
      </c>
      <c r="BM182" s="219" t="s">
        <v>372</v>
      </c>
    </row>
    <row r="183" s="2" customFormat="1">
      <c r="A183" s="30"/>
      <c r="B183" s="31"/>
      <c r="C183" s="32"/>
      <c r="D183" s="221" t="s">
        <v>146</v>
      </c>
      <c r="E183" s="32"/>
      <c r="F183" s="222" t="s">
        <v>246</v>
      </c>
      <c r="G183" s="32"/>
      <c r="H183" s="32"/>
      <c r="I183" s="32"/>
      <c r="J183" s="32"/>
      <c r="K183" s="32"/>
      <c r="L183" s="36"/>
      <c r="M183" s="223"/>
      <c r="N183" s="224"/>
      <c r="O183" s="82"/>
      <c r="P183" s="82"/>
      <c r="Q183" s="82"/>
      <c r="R183" s="82"/>
      <c r="S183" s="82"/>
      <c r="T183" s="83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T183" s="15" t="s">
        <v>146</v>
      </c>
      <c r="AU183" s="15" t="s">
        <v>85</v>
      </c>
    </row>
    <row r="184" s="2" customFormat="1">
      <c r="A184" s="30"/>
      <c r="B184" s="31"/>
      <c r="C184" s="32"/>
      <c r="D184" s="221" t="s">
        <v>173</v>
      </c>
      <c r="E184" s="32"/>
      <c r="F184" s="236" t="s">
        <v>248</v>
      </c>
      <c r="G184" s="32"/>
      <c r="H184" s="32"/>
      <c r="I184" s="32"/>
      <c r="J184" s="32"/>
      <c r="K184" s="32"/>
      <c r="L184" s="36"/>
      <c r="M184" s="223"/>
      <c r="N184" s="224"/>
      <c r="O184" s="82"/>
      <c r="P184" s="82"/>
      <c r="Q184" s="82"/>
      <c r="R184" s="82"/>
      <c r="S184" s="82"/>
      <c r="T184" s="83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T184" s="15" t="s">
        <v>173</v>
      </c>
      <c r="AU184" s="15" t="s">
        <v>85</v>
      </c>
    </row>
    <row r="185" s="13" customFormat="1">
      <c r="A185" s="13"/>
      <c r="B185" s="237"/>
      <c r="C185" s="238"/>
      <c r="D185" s="221" t="s">
        <v>177</v>
      </c>
      <c r="E185" s="239" t="s">
        <v>1</v>
      </c>
      <c r="F185" s="240" t="s">
        <v>373</v>
      </c>
      <c r="G185" s="238"/>
      <c r="H185" s="241">
        <v>35</v>
      </c>
      <c r="I185" s="238"/>
      <c r="J185" s="238"/>
      <c r="K185" s="238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177</v>
      </c>
      <c r="AU185" s="246" t="s">
        <v>85</v>
      </c>
      <c r="AV185" s="13" t="s">
        <v>85</v>
      </c>
      <c r="AW185" s="13" t="s">
        <v>33</v>
      </c>
      <c r="AX185" s="13" t="s">
        <v>83</v>
      </c>
      <c r="AY185" s="246" t="s">
        <v>139</v>
      </c>
    </row>
    <row r="186" s="2" customFormat="1" ht="24" customHeight="1">
      <c r="A186" s="30"/>
      <c r="B186" s="31"/>
      <c r="C186" s="209" t="s">
        <v>260</v>
      </c>
      <c r="D186" s="209" t="s">
        <v>140</v>
      </c>
      <c r="E186" s="210" t="s">
        <v>251</v>
      </c>
      <c r="F186" s="211" t="s">
        <v>252</v>
      </c>
      <c r="G186" s="212" t="s">
        <v>221</v>
      </c>
      <c r="H186" s="213">
        <v>35</v>
      </c>
      <c r="I186" s="214">
        <v>235</v>
      </c>
      <c r="J186" s="214">
        <f>ROUND(I186*H186,2)</f>
        <v>8225</v>
      </c>
      <c r="K186" s="211" t="s">
        <v>171</v>
      </c>
      <c r="L186" s="36"/>
      <c r="M186" s="215" t="s">
        <v>1</v>
      </c>
      <c r="N186" s="216" t="s">
        <v>41</v>
      </c>
      <c r="O186" s="217">
        <v>0</v>
      </c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219" t="s">
        <v>138</v>
      </c>
      <c r="AT186" s="219" t="s">
        <v>140</v>
      </c>
      <c r="AU186" s="219" t="s">
        <v>85</v>
      </c>
      <c r="AY186" s="15" t="s">
        <v>139</v>
      </c>
      <c r="BE186" s="220">
        <f>IF(N186="základní",J186,0)</f>
        <v>8225</v>
      </c>
      <c r="BF186" s="220">
        <f>IF(N186="snížená",J186,0)</f>
        <v>0</v>
      </c>
      <c r="BG186" s="220">
        <f>IF(N186="zákl. přenesená",J186,0)</f>
        <v>0</v>
      </c>
      <c r="BH186" s="220">
        <f>IF(N186="sníž. přenesená",J186,0)</f>
        <v>0</v>
      </c>
      <c r="BI186" s="220">
        <f>IF(N186="nulová",J186,0)</f>
        <v>0</v>
      </c>
      <c r="BJ186" s="15" t="s">
        <v>83</v>
      </c>
      <c r="BK186" s="220">
        <f>ROUND(I186*H186,2)</f>
        <v>8225</v>
      </c>
      <c r="BL186" s="15" t="s">
        <v>138</v>
      </c>
      <c r="BM186" s="219" t="s">
        <v>374</v>
      </c>
    </row>
    <row r="187" s="2" customFormat="1">
      <c r="A187" s="30"/>
      <c r="B187" s="31"/>
      <c r="C187" s="32"/>
      <c r="D187" s="221" t="s">
        <v>146</v>
      </c>
      <c r="E187" s="32"/>
      <c r="F187" s="222" t="s">
        <v>252</v>
      </c>
      <c r="G187" s="32"/>
      <c r="H187" s="32"/>
      <c r="I187" s="32"/>
      <c r="J187" s="32"/>
      <c r="K187" s="32"/>
      <c r="L187" s="36"/>
      <c r="M187" s="223"/>
      <c r="N187" s="224"/>
      <c r="O187" s="82"/>
      <c r="P187" s="82"/>
      <c r="Q187" s="82"/>
      <c r="R187" s="82"/>
      <c r="S187" s="82"/>
      <c r="T187" s="83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T187" s="15" t="s">
        <v>146</v>
      </c>
      <c r="AU187" s="15" t="s">
        <v>85</v>
      </c>
    </row>
    <row r="188" s="2" customFormat="1">
      <c r="A188" s="30"/>
      <c r="B188" s="31"/>
      <c r="C188" s="32"/>
      <c r="D188" s="221" t="s">
        <v>173</v>
      </c>
      <c r="E188" s="32"/>
      <c r="F188" s="236" t="s">
        <v>248</v>
      </c>
      <c r="G188" s="32"/>
      <c r="H188" s="32"/>
      <c r="I188" s="32"/>
      <c r="J188" s="32"/>
      <c r="K188" s="32"/>
      <c r="L188" s="36"/>
      <c r="M188" s="223"/>
      <c r="N188" s="224"/>
      <c r="O188" s="82"/>
      <c r="P188" s="82"/>
      <c r="Q188" s="82"/>
      <c r="R188" s="82"/>
      <c r="S188" s="82"/>
      <c r="T188" s="83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T188" s="15" t="s">
        <v>173</v>
      </c>
      <c r="AU188" s="15" t="s">
        <v>85</v>
      </c>
    </row>
    <row r="189" s="13" customFormat="1">
      <c r="A189" s="13"/>
      <c r="B189" s="237"/>
      <c r="C189" s="238"/>
      <c r="D189" s="221" t="s">
        <v>177</v>
      </c>
      <c r="E189" s="239" t="s">
        <v>1</v>
      </c>
      <c r="F189" s="240" t="s">
        <v>373</v>
      </c>
      <c r="G189" s="238"/>
      <c r="H189" s="241">
        <v>35</v>
      </c>
      <c r="I189" s="238"/>
      <c r="J189" s="238"/>
      <c r="K189" s="238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177</v>
      </c>
      <c r="AU189" s="246" t="s">
        <v>85</v>
      </c>
      <c r="AV189" s="13" t="s">
        <v>85</v>
      </c>
      <c r="AW189" s="13" t="s">
        <v>33</v>
      </c>
      <c r="AX189" s="13" t="s">
        <v>83</v>
      </c>
      <c r="AY189" s="246" t="s">
        <v>139</v>
      </c>
    </row>
    <row r="190" s="2" customFormat="1" ht="24" customHeight="1">
      <c r="A190" s="30"/>
      <c r="B190" s="31"/>
      <c r="C190" s="209" t="s">
        <v>265</v>
      </c>
      <c r="D190" s="209" t="s">
        <v>140</v>
      </c>
      <c r="E190" s="210" t="s">
        <v>255</v>
      </c>
      <c r="F190" s="211" t="s">
        <v>256</v>
      </c>
      <c r="G190" s="212" t="s">
        <v>221</v>
      </c>
      <c r="H190" s="213">
        <v>155</v>
      </c>
      <c r="I190" s="214">
        <v>418</v>
      </c>
      <c r="J190" s="214">
        <f>ROUND(I190*H190,2)</f>
        <v>64790</v>
      </c>
      <c r="K190" s="211" t="s">
        <v>171</v>
      </c>
      <c r="L190" s="36"/>
      <c r="M190" s="215" t="s">
        <v>1</v>
      </c>
      <c r="N190" s="216" t="s">
        <v>41</v>
      </c>
      <c r="O190" s="217">
        <v>0</v>
      </c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219" t="s">
        <v>138</v>
      </c>
      <c r="AT190" s="219" t="s">
        <v>140</v>
      </c>
      <c r="AU190" s="219" t="s">
        <v>85</v>
      </c>
      <c r="AY190" s="15" t="s">
        <v>139</v>
      </c>
      <c r="BE190" s="220">
        <f>IF(N190="základní",J190,0)</f>
        <v>64790</v>
      </c>
      <c r="BF190" s="220">
        <f>IF(N190="snížená",J190,0)</f>
        <v>0</v>
      </c>
      <c r="BG190" s="220">
        <f>IF(N190="zákl. přenesená",J190,0)</f>
        <v>0</v>
      </c>
      <c r="BH190" s="220">
        <f>IF(N190="sníž. přenesená",J190,0)</f>
        <v>0</v>
      </c>
      <c r="BI190" s="220">
        <f>IF(N190="nulová",J190,0)</f>
        <v>0</v>
      </c>
      <c r="BJ190" s="15" t="s">
        <v>83</v>
      </c>
      <c r="BK190" s="220">
        <f>ROUND(I190*H190,2)</f>
        <v>64790</v>
      </c>
      <c r="BL190" s="15" t="s">
        <v>138</v>
      </c>
      <c r="BM190" s="219" t="s">
        <v>375</v>
      </c>
    </row>
    <row r="191" s="2" customFormat="1">
      <c r="A191" s="30"/>
      <c r="B191" s="31"/>
      <c r="C191" s="32"/>
      <c r="D191" s="221" t="s">
        <v>146</v>
      </c>
      <c r="E191" s="32"/>
      <c r="F191" s="222" t="s">
        <v>256</v>
      </c>
      <c r="G191" s="32"/>
      <c r="H191" s="32"/>
      <c r="I191" s="32"/>
      <c r="J191" s="32"/>
      <c r="K191" s="32"/>
      <c r="L191" s="36"/>
      <c r="M191" s="223"/>
      <c r="N191" s="224"/>
      <c r="O191" s="82"/>
      <c r="P191" s="82"/>
      <c r="Q191" s="82"/>
      <c r="R191" s="82"/>
      <c r="S191" s="82"/>
      <c r="T191" s="83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T191" s="15" t="s">
        <v>146</v>
      </c>
      <c r="AU191" s="15" t="s">
        <v>85</v>
      </c>
    </row>
    <row r="192" s="2" customFormat="1">
      <c r="A192" s="30"/>
      <c r="B192" s="31"/>
      <c r="C192" s="32"/>
      <c r="D192" s="221" t="s">
        <v>173</v>
      </c>
      <c r="E192" s="32"/>
      <c r="F192" s="236" t="s">
        <v>258</v>
      </c>
      <c r="G192" s="32"/>
      <c r="H192" s="32"/>
      <c r="I192" s="32"/>
      <c r="J192" s="32"/>
      <c r="K192" s="32"/>
      <c r="L192" s="36"/>
      <c r="M192" s="223"/>
      <c r="N192" s="224"/>
      <c r="O192" s="82"/>
      <c r="P192" s="82"/>
      <c r="Q192" s="82"/>
      <c r="R192" s="82"/>
      <c r="S192" s="82"/>
      <c r="T192" s="83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T192" s="15" t="s">
        <v>173</v>
      </c>
      <c r="AU192" s="15" t="s">
        <v>85</v>
      </c>
    </row>
    <row r="193" s="13" customFormat="1">
      <c r="A193" s="13"/>
      <c r="B193" s="237"/>
      <c r="C193" s="238"/>
      <c r="D193" s="221" t="s">
        <v>177</v>
      </c>
      <c r="E193" s="239" t="s">
        <v>1</v>
      </c>
      <c r="F193" s="240" t="s">
        <v>376</v>
      </c>
      <c r="G193" s="238"/>
      <c r="H193" s="241">
        <v>155</v>
      </c>
      <c r="I193" s="238"/>
      <c r="J193" s="238"/>
      <c r="K193" s="238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177</v>
      </c>
      <c r="AU193" s="246" t="s">
        <v>85</v>
      </c>
      <c r="AV193" s="13" t="s">
        <v>85</v>
      </c>
      <c r="AW193" s="13" t="s">
        <v>33</v>
      </c>
      <c r="AX193" s="13" t="s">
        <v>83</v>
      </c>
      <c r="AY193" s="246" t="s">
        <v>139</v>
      </c>
    </row>
    <row r="194" s="2" customFormat="1" ht="24" customHeight="1">
      <c r="A194" s="30"/>
      <c r="B194" s="31"/>
      <c r="C194" s="209" t="s">
        <v>8</v>
      </c>
      <c r="D194" s="209" t="s">
        <v>140</v>
      </c>
      <c r="E194" s="210" t="s">
        <v>261</v>
      </c>
      <c r="F194" s="211" t="s">
        <v>262</v>
      </c>
      <c r="G194" s="212" t="s">
        <v>221</v>
      </c>
      <c r="H194" s="213">
        <v>27</v>
      </c>
      <c r="I194" s="214">
        <v>615</v>
      </c>
      <c r="J194" s="214">
        <f>ROUND(I194*H194,2)</f>
        <v>16605</v>
      </c>
      <c r="K194" s="211" t="s">
        <v>171</v>
      </c>
      <c r="L194" s="36"/>
      <c r="M194" s="215" t="s">
        <v>1</v>
      </c>
      <c r="N194" s="216" t="s">
        <v>41</v>
      </c>
      <c r="O194" s="217">
        <v>0</v>
      </c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219" t="s">
        <v>138</v>
      </c>
      <c r="AT194" s="219" t="s">
        <v>140</v>
      </c>
      <c r="AU194" s="219" t="s">
        <v>85</v>
      </c>
      <c r="AY194" s="15" t="s">
        <v>139</v>
      </c>
      <c r="BE194" s="220">
        <f>IF(N194="základní",J194,0)</f>
        <v>16605</v>
      </c>
      <c r="BF194" s="220">
        <f>IF(N194="snížená",J194,0)</f>
        <v>0</v>
      </c>
      <c r="BG194" s="220">
        <f>IF(N194="zákl. přenesená",J194,0)</f>
        <v>0</v>
      </c>
      <c r="BH194" s="220">
        <f>IF(N194="sníž. přenesená",J194,0)</f>
        <v>0</v>
      </c>
      <c r="BI194" s="220">
        <f>IF(N194="nulová",J194,0)</f>
        <v>0</v>
      </c>
      <c r="BJ194" s="15" t="s">
        <v>83</v>
      </c>
      <c r="BK194" s="220">
        <f>ROUND(I194*H194,2)</f>
        <v>16605</v>
      </c>
      <c r="BL194" s="15" t="s">
        <v>138</v>
      </c>
      <c r="BM194" s="219" t="s">
        <v>377</v>
      </c>
    </row>
    <row r="195" s="2" customFormat="1">
      <c r="A195" s="30"/>
      <c r="B195" s="31"/>
      <c r="C195" s="32"/>
      <c r="D195" s="221" t="s">
        <v>146</v>
      </c>
      <c r="E195" s="32"/>
      <c r="F195" s="222" t="s">
        <v>262</v>
      </c>
      <c r="G195" s="32"/>
      <c r="H195" s="32"/>
      <c r="I195" s="32"/>
      <c r="J195" s="32"/>
      <c r="K195" s="32"/>
      <c r="L195" s="36"/>
      <c r="M195" s="223"/>
      <c r="N195" s="224"/>
      <c r="O195" s="82"/>
      <c r="P195" s="82"/>
      <c r="Q195" s="82"/>
      <c r="R195" s="82"/>
      <c r="S195" s="82"/>
      <c r="T195" s="83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T195" s="15" t="s">
        <v>146</v>
      </c>
      <c r="AU195" s="15" t="s">
        <v>85</v>
      </c>
    </row>
    <row r="196" s="2" customFormat="1">
      <c r="A196" s="30"/>
      <c r="B196" s="31"/>
      <c r="C196" s="32"/>
      <c r="D196" s="221" t="s">
        <v>173</v>
      </c>
      <c r="E196" s="32"/>
      <c r="F196" s="236" t="s">
        <v>258</v>
      </c>
      <c r="G196" s="32"/>
      <c r="H196" s="32"/>
      <c r="I196" s="32"/>
      <c r="J196" s="32"/>
      <c r="K196" s="32"/>
      <c r="L196" s="36"/>
      <c r="M196" s="223"/>
      <c r="N196" s="224"/>
      <c r="O196" s="82"/>
      <c r="P196" s="82"/>
      <c r="Q196" s="82"/>
      <c r="R196" s="82"/>
      <c r="S196" s="82"/>
      <c r="T196" s="83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T196" s="15" t="s">
        <v>173</v>
      </c>
      <c r="AU196" s="15" t="s">
        <v>85</v>
      </c>
    </row>
    <row r="197" s="13" customFormat="1">
      <c r="A197" s="13"/>
      <c r="B197" s="237"/>
      <c r="C197" s="238"/>
      <c r="D197" s="221" t="s">
        <v>177</v>
      </c>
      <c r="E197" s="239" t="s">
        <v>1</v>
      </c>
      <c r="F197" s="240" t="s">
        <v>378</v>
      </c>
      <c r="G197" s="238"/>
      <c r="H197" s="241">
        <v>27</v>
      </c>
      <c r="I197" s="238"/>
      <c r="J197" s="238"/>
      <c r="K197" s="238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177</v>
      </c>
      <c r="AU197" s="246" t="s">
        <v>85</v>
      </c>
      <c r="AV197" s="13" t="s">
        <v>85</v>
      </c>
      <c r="AW197" s="13" t="s">
        <v>33</v>
      </c>
      <c r="AX197" s="13" t="s">
        <v>83</v>
      </c>
      <c r="AY197" s="246" t="s">
        <v>139</v>
      </c>
    </row>
    <row r="198" s="2" customFormat="1" ht="24" customHeight="1">
      <c r="A198" s="30"/>
      <c r="B198" s="31"/>
      <c r="C198" s="209" t="s">
        <v>276</v>
      </c>
      <c r="D198" s="209" t="s">
        <v>140</v>
      </c>
      <c r="E198" s="210" t="s">
        <v>266</v>
      </c>
      <c r="F198" s="211" t="s">
        <v>267</v>
      </c>
      <c r="G198" s="212" t="s">
        <v>221</v>
      </c>
      <c r="H198" s="213">
        <v>17</v>
      </c>
      <c r="I198" s="214">
        <v>812</v>
      </c>
      <c r="J198" s="214">
        <f>ROUND(I198*H198,2)</f>
        <v>13804</v>
      </c>
      <c r="K198" s="211" t="s">
        <v>171</v>
      </c>
      <c r="L198" s="36"/>
      <c r="M198" s="215" t="s">
        <v>1</v>
      </c>
      <c r="N198" s="216" t="s">
        <v>41</v>
      </c>
      <c r="O198" s="217">
        <v>0</v>
      </c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219" t="s">
        <v>138</v>
      </c>
      <c r="AT198" s="219" t="s">
        <v>140</v>
      </c>
      <c r="AU198" s="219" t="s">
        <v>85</v>
      </c>
      <c r="AY198" s="15" t="s">
        <v>139</v>
      </c>
      <c r="BE198" s="220">
        <f>IF(N198="základní",J198,0)</f>
        <v>13804</v>
      </c>
      <c r="BF198" s="220">
        <f>IF(N198="snížená",J198,0)</f>
        <v>0</v>
      </c>
      <c r="BG198" s="220">
        <f>IF(N198="zákl. přenesená",J198,0)</f>
        <v>0</v>
      </c>
      <c r="BH198" s="220">
        <f>IF(N198="sníž. přenesená",J198,0)</f>
        <v>0</v>
      </c>
      <c r="BI198" s="220">
        <f>IF(N198="nulová",J198,0)</f>
        <v>0</v>
      </c>
      <c r="BJ198" s="15" t="s">
        <v>83</v>
      </c>
      <c r="BK198" s="220">
        <f>ROUND(I198*H198,2)</f>
        <v>13804</v>
      </c>
      <c r="BL198" s="15" t="s">
        <v>138</v>
      </c>
      <c r="BM198" s="219" t="s">
        <v>379</v>
      </c>
    </row>
    <row r="199" s="2" customFormat="1">
      <c r="A199" s="30"/>
      <c r="B199" s="31"/>
      <c r="C199" s="32"/>
      <c r="D199" s="221" t="s">
        <v>146</v>
      </c>
      <c r="E199" s="32"/>
      <c r="F199" s="222" t="s">
        <v>267</v>
      </c>
      <c r="G199" s="32"/>
      <c r="H199" s="32"/>
      <c r="I199" s="32"/>
      <c r="J199" s="32"/>
      <c r="K199" s="32"/>
      <c r="L199" s="36"/>
      <c r="M199" s="223"/>
      <c r="N199" s="224"/>
      <c r="O199" s="82"/>
      <c r="P199" s="82"/>
      <c r="Q199" s="82"/>
      <c r="R199" s="82"/>
      <c r="S199" s="82"/>
      <c r="T199" s="83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T199" s="15" t="s">
        <v>146</v>
      </c>
      <c r="AU199" s="15" t="s">
        <v>85</v>
      </c>
    </row>
    <row r="200" s="2" customFormat="1">
      <c r="A200" s="30"/>
      <c r="B200" s="31"/>
      <c r="C200" s="32"/>
      <c r="D200" s="221" t="s">
        <v>173</v>
      </c>
      <c r="E200" s="32"/>
      <c r="F200" s="236" t="s">
        <v>258</v>
      </c>
      <c r="G200" s="32"/>
      <c r="H200" s="32"/>
      <c r="I200" s="32"/>
      <c r="J200" s="32"/>
      <c r="K200" s="32"/>
      <c r="L200" s="36"/>
      <c r="M200" s="223"/>
      <c r="N200" s="224"/>
      <c r="O200" s="82"/>
      <c r="P200" s="82"/>
      <c r="Q200" s="82"/>
      <c r="R200" s="82"/>
      <c r="S200" s="82"/>
      <c r="T200" s="83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T200" s="15" t="s">
        <v>173</v>
      </c>
      <c r="AU200" s="15" t="s">
        <v>85</v>
      </c>
    </row>
    <row r="201" s="13" customFormat="1">
      <c r="A201" s="13"/>
      <c r="B201" s="237"/>
      <c r="C201" s="238"/>
      <c r="D201" s="221" t="s">
        <v>177</v>
      </c>
      <c r="E201" s="239" t="s">
        <v>1</v>
      </c>
      <c r="F201" s="240" t="s">
        <v>380</v>
      </c>
      <c r="G201" s="238"/>
      <c r="H201" s="241">
        <v>17</v>
      </c>
      <c r="I201" s="238"/>
      <c r="J201" s="238"/>
      <c r="K201" s="238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177</v>
      </c>
      <c r="AU201" s="246" t="s">
        <v>85</v>
      </c>
      <c r="AV201" s="13" t="s">
        <v>85</v>
      </c>
      <c r="AW201" s="13" t="s">
        <v>33</v>
      </c>
      <c r="AX201" s="13" t="s">
        <v>83</v>
      </c>
      <c r="AY201" s="246" t="s">
        <v>139</v>
      </c>
    </row>
    <row r="202" s="2" customFormat="1" ht="24" customHeight="1">
      <c r="A202" s="30"/>
      <c r="B202" s="31"/>
      <c r="C202" s="209" t="s">
        <v>282</v>
      </c>
      <c r="D202" s="209" t="s">
        <v>140</v>
      </c>
      <c r="E202" s="210" t="s">
        <v>270</v>
      </c>
      <c r="F202" s="211" t="s">
        <v>271</v>
      </c>
      <c r="G202" s="212" t="s">
        <v>221</v>
      </c>
      <c r="H202" s="213">
        <v>6</v>
      </c>
      <c r="I202" s="214">
        <v>952</v>
      </c>
      <c r="J202" s="214">
        <f>ROUND(I202*H202,2)</f>
        <v>5712</v>
      </c>
      <c r="K202" s="211" t="s">
        <v>171</v>
      </c>
      <c r="L202" s="36"/>
      <c r="M202" s="215" t="s">
        <v>1</v>
      </c>
      <c r="N202" s="216" t="s">
        <v>41</v>
      </c>
      <c r="O202" s="217">
        <v>0</v>
      </c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219" t="s">
        <v>138</v>
      </c>
      <c r="AT202" s="219" t="s">
        <v>140</v>
      </c>
      <c r="AU202" s="219" t="s">
        <v>85</v>
      </c>
      <c r="AY202" s="15" t="s">
        <v>139</v>
      </c>
      <c r="BE202" s="220">
        <f>IF(N202="základní",J202,0)</f>
        <v>5712</v>
      </c>
      <c r="BF202" s="220">
        <f>IF(N202="snížená",J202,0)</f>
        <v>0</v>
      </c>
      <c r="BG202" s="220">
        <f>IF(N202="zákl. přenesená",J202,0)</f>
        <v>0</v>
      </c>
      <c r="BH202" s="220">
        <f>IF(N202="sníž. přenesená",J202,0)</f>
        <v>0</v>
      </c>
      <c r="BI202" s="220">
        <f>IF(N202="nulová",J202,0)</f>
        <v>0</v>
      </c>
      <c r="BJ202" s="15" t="s">
        <v>83</v>
      </c>
      <c r="BK202" s="220">
        <f>ROUND(I202*H202,2)</f>
        <v>5712</v>
      </c>
      <c r="BL202" s="15" t="s">
        <v>138</v>
      </c>
      <c r="BM202" s="219" t="s">
        <v>381</v>
      </c>
    </row>
    <row r="203" s="2" customFormat="1">
      <c r="A203" s="30"/>
      <c r="B203" s="31"/>
      <c r="C203" s="32"/>
      <c r="D203" s="221" t="s">
        <v>146</v>
      </c>
      <c r="E203" s="32"/>
      <c r="F203" s="222" t="s">
        <v>273</v>
      </c>
      <c r="G203" s="32"/>
      <c r="H203" s="32"/>
      <c r="I203" s="32"/>
      <c r="J203" s="32"/>
      <c r="K203" s="32"/>
      <c r="L203" s="36"/>
      <c r="M203" s="223"/>
      <c r="N203" s="224"/>
      <c r="O203" s="82"/>
      <c r="P203" s="82"/>
      <c r="Q203" s="82"/>
      <c r="R203" s="82"/>
      <c r="S203" s="82"/>
      <c r="T203" s="83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T203" s="15" t="s">
        <v>146</v>
      </c>
      <c r="AU203" s="15" t="s">
        <v>85</v>
      </c>
    </row>
    <row r="204" s="2" customFormat="1">
      <c r="A204" s="30"/>
      <c r="B204" s="31"/>
      <c r="C204" s="32"/>
      <c r="D204" s="221" t="s">
        <v>173</v>
      </c>
      <c r="E204" s="32"/>
      <c r="F204" s="236" t="s">
        <v>258</v>
      </c>
      <c r="G204" s="32"/>
      <c r="H204" s="32"/>
      <c r="I204" s="32"/>
      <c r="J204" s="32"/>
      <c r="K204" s="32"/>
      <c r="L204" s="36"/>
      <c r="M204" s="223"/>
      <c r="N204" s="224"/>
      <c r="O204" s="82"/>
      <c r="P204" s="82"/>
      <c r="Q204" s="82"/>
      <c r="R204" s="82"/>
      <c r="S204" s="82"/>
      <c r="T204" s="83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T204" s="15" t="s">
        <v>173</v>
      </c>
      <c r="AU204" s="15" t="s">
        <v>85</v>
      </c>
    </row>
    <row r="205" s="13" customFormat="1">
      <c r="A205" s="13"/>
      <c r="B205" s="237"/>
      <c r="C205" s="238"/>
      <c r="D205" s="221" t="s">
        <v>177</v>
      </c>
      <c r="E205" s="239" t="s">
        <v>1</v>
      </c>
      <c r="F205" s="240" t="s">
        <v>382</v>
      </c>
      <c r="G205" s="238"/>
      <c r="H205" s="241">
        <v>6</v>
      </c>
      <c r="I205" s="238"/>
      <c r="J205" s="238"/>
      <c r="K205" s="238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177</v>
      </c>
      <c r="AU205" s="246" t="s">
        <v>85</v>
      </c>
      <c r="AV205" s="13" t="s">
        <v>85</v>
      </c>
      <c r="AW205" s="13" t="s">
        <v>33</v>
      </c>
      <c r="AX205" s="13" t="s">
        <v>83</v>
      </c>
      <c r="AY205" s="246" t="s">
        <v>139</v>
      </c>
    </row>
    <row r="206" s="11" customFormat="1" ht="22.8" customHeight="1">
      <c r="A206" s="11"/>
      <c r="B206" s="196"/>
      <c r="C206" s="197"/>
      <c r="D206" s="198" t="s">
        <v>75</v>
      </c>
      <c r="E206" s="234" t="s">
        <v>218</v>
      </c>
      <c r="F206" s="234" t="s">
        <v>275</v>
      </c>
      <c r="G206" s="197"/>
      <c r="H206" s="197"/>
      <c r="I206" s="197"/>
      <c r="J206" s="235">
        <f>BK206</f>
        <v>834</v>
      </c>
      <c r="K206" s="197"/>
      <c r="L206" s="201"/>
      <c r="M206" s="202"/>
      <c r="N206" s="203"/>
      <c r="O206" s="203"/>
      <c r="P206" s="204">
        <f>SUM(P207:P208)</f>
        <v>0</v>
      </c>
      <c r="Q206" s="203"/>
      <c r="R206" s="204">
        <f>SUM(R207:R208)</f>
        <v>0</v>
      </c>
      <c r="S206" s="203"/>
      <c r="T206" s="205">
        <f>SUM(T207:T208)</f>
        <v>0</v>
      </c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R206" s="206" t="s">
        <v>83</v>
      </c>
      <c r="AT206" s="207" t="s">
        <v>75</v>
      </c>
      <c r="AU206" s="207" t="s">
        <v>83</v>
      </c>
      <c r="AY206" s="206" t="s">
        <v>139</v>
      </c>
      <c r="BK206" s="208">
        <f>SUM(BK207:BK208)</f>
        <v>834</v>
      </c>
    </row>
    <row r="207" s="2" customFormat="1" ht="16.5" customHeight="1">
      <c r="A207" s="30"/>
      <c r="B207" s="31"/>
      <c r="C207" s="209" t="s">
        <v>287</v>
      </c>
      <c r="D207" s="209" t="s">
        <v>140</v>
      </c>
      <c r="E207" s="210" t="s">
        <v>283</v>
      </c>
      <c r="F207" s="211" t="s">
        <v>284</v>
      </c>
      <c r="G207" s="212" t="s">
        <v>279</v>
      </c>
      <c r="H207" s="213">
        <v>1</v>
      </c>
      <c r="I207" s="214">
        <v>834</v>
      </c>
      <c r="J207" s="214">
        <f>ROUND(I207*H207,2)</f>
        <v>834</v>
      </c>
      <c r="K207" s="211" t="s">
        <v>171</v>
      </c>
      <c r="L207" s="36"/>
      <c r="M207" s="215" t="s">
        <v>1</v>
      </c>
      <c r="N207" s="216" t="s">
        <v>41</v>
      </c>
      <c r="O207" s="217">
        <v>0</v>
      </c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219" t="s">
        <v>138</v>
      </c>
      <c r="AT207" s="219" t="s">
        <v>140</v>
      </c>
      <c r="AU207" s="219" t="s">
        <v>85</v>
      </c>
      <c r="AY207" s="15" t="s">
        <v>139</v>
      </c>
      <c r="BE207" s="220">
        <f>IF(N207="základní",J207,0)</f>
        <v>834</v>
      </c>
      <c r="BF207" s="220">
        <f>IF(N207="snížená",J207,0)</f>
        <v>0</v>
      </c>
      <c r="BG207" s="220">
        <f>IF(N207="zákl. přenesená",J207,0)</f>
        <v>0</v>
      </c>
      <c r="BH207" s="220">
        <f>IF(N207="sníž. přenesená",J207,0)</f>
        <v>0</v>
      </c>
      <c r="BI207" s="220">
        <f>IF(N207="nulová",J207,0)</f>
        <v>0</v>
      </c>
      <c r="BJ207" s="15" t="s">
        <v>83</v>
      </c>
      <c r="BK207" s="220">
        <f>ROUND(I207*H207,2)</f>
        <v>834</v>
      </c>
      <c r="BL207" s="15" t="s">
        <v>138</v>
      </c>
      <c r="BM207" s="219" t="s">
        <v>383</v>
      </c>
    </row>
    <row r="208" s="2" customFormat="1">
      <c r="A208" s="30"/>
      <c r="B208" s="31"/>
      <c r="C208" s="32"/>
      <c r="D208" s="221" t="s">
        <v>146</v>
      </c>
      <c r="E208" s="32"/>
      <c r="F208" s="222" t="s">
        <v>284</v>
      </c>
      <c r="G208" s="32"/>
      <c r="H208" s="32"/>
      <c r="I208" s="32"/>
      <c r="J208" s="32"/>
      <c r="K208" s="32"/>
      <c r="L208" s="36"/>
      <c r="M208" s="223"/>
      <c r="N208" s="224"/>
      <c r="O208" s="82"/>
      <c r="P208" s="82"/>
      <c r="Q208" s="82"/>
      <c r="R208" s="82"/>
      <c r="S208" s="82"/>
      <c r="T208" s="83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T208" s="15" t="s">
        <v>146</v>
      </c>
      <c r="AU208" s="15" t="s">
        <v>85</v>
      </c>
    </row>
    <row r="209" s="11" customFormat="1" ht="22.8" customHeight="1">
      <c r="A209" s="11"/>
      <c r="B209" s="196"/>
      <c r="C209" s="197"/>
      <c r="D209" s="198" t="s">
        <v>75</v>
      </c>
      <c r="E209" s="234" t="s">
        <v>225</v>
      </c>
      <c r="F209" s="234" t="s">
        <v>286</v>
      </c>
      <c r="G209" s="197"/>
      <c r="H209" s="197"/>
      <c r="I209" s="197"/>
      <c r="J209" s="235">
        <f>BK209</f>
        <v>94091.100000000006</v>
      </c>
      <c r="K209" s="197"/>
      <c r="L209" s="201"/>
      <c r="M209" s="202"/>
      <c r="N209" s="203"/>
      <c r="O209" s="203"/>
      <c r="P209" s="204">
        <f>SUM(P210:P237)</f>
        <v>0</v>
      </c>
      <c r="Q209" s="203"/>
      <c r="R209" s="204">
        <f>SUM(R210:R237)</f>
        <v>0</v>
      </c>
      <c r="S209" s="203"/>
      <c r="T209" s="205">
        <f>SUM(T210:T237)</f>
        <v>0</v>
      </c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R209" s="206" t="s">
        <v>83</v>
      </c>
      <c r="AT209" s="207" t="s">
        <v>75</v>
      </c>
      <c r="AU209" s="207" t="s">
        <v>83</v>
      </c>
      <c r="AY209" s="206" t="s">
        <v>139</v>
      </c>
      <c r="BK209" s="208">
        <f>SUM(BK210:BK237)</f>
        <v>94091.100000000006</v>
      </c>
    </row>
    <row r="210" s="2" customFormat="1" ht="24" customHeight="1">
      <c r="A210" s="30"/>
      <c r="B210" s="31"/>
      <c r="C210" s="209" t="s">
        <v>293</v>
      </c>
      <c r="D210" s="209" t="s">
        <v>140</v>
      </c>
      <c r="E210" s="210" t="s">
        <v>288</v>
      </c>
      <c r="F210" s="211" t="s">
        <v>289</v>
      </c>
      <c r="G210" s="212" t="s">
        <v>221</v>
      </c>
      <c r="H210" s="213">
        <v>32</v>
      </c>
      <c r="I210" s="214">
        <v>117</v>
      </c>
      <c r="J210" s="214">
        <f>ROUND(I210*H210,2)</f>
        <v>3744</v>
      </c>
      <c r="K210" s="211" t="s">
        <v>171</v>
      </c>
      <c r="L210" s="36"/>
      <c r="M210" s="215" t="s">
        <v>1</v>
      </c>
      <c r="N210" s="216" t="s">
        <v>41</v>
      </c>
      <c r="O210" s="217">
        <v>0</v>
      </c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219" t="s">
        <v>138</v>
      </c>
      <c r="AT210" s="219" t="s">
        <v>140</v>
      </c>
      <c r="AU210" s="219" t="s">
        <v>85</v>
      </c>
      <c r="AY210" s="15" t="s">
        <v>139</v>
      </c>
      <c r="BE210" s="220">
        <f>IF(N210="základní",J210,0)</f>
        <v>3744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15" t="s">
        <v>83</v>
      </c>
      <c r="BK210" s="220">
        <f>ROUND(I210*H210,2)</f>
        <v>3744</v>
      </c>
      <c r="BL210" s="15" t="s">
        <v>138</v>
      </c>
      <c r="BM210" s="219" t="s">
        <v>384</v>
      </c>
    </row>
    <row r="211" s="2" customFormat="1">
      <c r="A211" s="30"/>
      <c r="B211" s="31"/>
      <c r="C211" s="32"/>
      <c r="D211" s="221" t="s">
        <v>146</v>
      </c>
      <c r="E211" s="32"/>
      <c r="F211" s="222" t="s">
        <v>289</v>
      </c>
      <c r="G211" s="32"/>
      <c r="H211" s="32"/>
      <c r="I211" s="32"/>
      <c r="J211" s="32"/>
      <c r="K211" s="32"/>
      <c r="L211" s="36"/>
      <c r="M211" s="223"/>
      <c r="N211" s="224"/>
      <c r="O211" s="82"/>
      <c r="P211" s="82"/>
      <c r="Q211" s="82"/>
      <c r="R211" s="82"/>
      <c r="S211" s="82"/>
      <c r="T211" s="83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T211" s="15" t="s">
        <v>146</v>
      </c>
      <c r="AU211" s="15" t="s">
        <v>85</v>
      </c>
    </row>
    <row r="212" s="2" customFormat="1">
      <c r="A212" s="30"/>
      <c r="B212" s="31"/>
      <c r="C212" s="32"/>
      <c r="D212" s="221" t="s">
        <v>173</v>
      </c>
      <c r="E212" s="32"/>
      <c r="F212" s="236" t="s">
        <v>291</v>
      </c>
      <c r="G212" s="32"/>
      <c r="H212" s="32"/>
      <c r="I212" s="32"/>
      <c r="J212" s="32"/>
      <c r="K212" s="32"/>
      <c r="L212" s="36"/>
      <c r="M212" s="223"/>
      <c r="N212" s="224"/>
      <c r="O212" s="82"/>
      <c r="P212" s="82"/>
      <c r="Q212" s="82"/>
      <c r="R212" s="82"/>
      <c r="S212" s="82"/>
      <c r="T212" s="83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T212" s="15" t="s">
        <v>173</v>
      </c>
      <c r="AU212" s="15" t="s">
        <v>85</v>
      </c>
    </row>
    <row r="213" s="13" customFormat="1">
      <c r="A213" s="13"/>
      <c r="B213" s="237"/>
      <c r="C213" s="238"/>
      <c r="D213" s="221" t="s">
        <v>177</v>
      </c>
      <c r="E213" s="239" t="s">
        <v>1</v>
      </c>
      <c r="F213" s="240" t="s">
        <v>385</v>
      </c>
      <c r="G213" s="238"/>
      <c r="H213" s="241">
        <v>20</v>
      </c>
      <c r="I213" s="238"/>
      <c r="J213" s="238"/>
      <c r="K213" s="238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177</v>
      </c>
      <c r="AU213" s="246" t="s">
        <v>85</v>
      </c>
      <c r="AV213" s="13" t="s">
        <v>85</v>
      </c>
      <c r="AW213" s="13" t="s">
        <v>33</v>
      </c>
      <c r="AX213" s="13" t="s">
        <v>76</v>
      </c>
      <c r="AY213" s="246" t="s">
        <v>139</v>
      </c>
    </row>
    <row r="214" s="13" customFormat="1">
      <c r="A214" s="13"/>
      <c r="B214" s="237"/>
      <c r="C214" s="238"/>
      <c r="D214" s="221" t="s">
        <v>177</v>
      </c>
      <c r="E214" s="239" t="s">
        <v>1</v>
      </c>
      <c r="F214" s="240" t="s">
        <v>292</v>
      </c>
      <c r="G214" s="238"/>
      <c r="H214" s="241">
        <v>12</v>
      </c>
      <c r="I214" s="238"/>
      <c r="J214" s="238"/>
      <c r="K214" s="238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177</v>
      </c>
      <c r="AU214" s="246" t="s">
        <v>85</v>
      </c>
      <c r="AV214" s="13" t="s">
        <v>85</v>
      </c>
      <c r="AW214" s="13" t="s">
        <v>33</v>
      </c>
      <c r="AX214" s="13" t="s">
        <v>76</v>
      </c>
      <c r="AY214" s="246" t="s">
        <v>139</v>
      </c>
    </row>
    <row r="215" s="2" customFormat="1" ht="24" customHeight="1">
      <c r="A215" s="30"/>
      <c r="B215" s="31"/>
      <c r="C215" s="209" t="s">
        <v>297</v>
      </c>
      <c r="D215" s="209" t="s">
        <v>140</v>
      </c>
      <c r="E215" s="210" t="s">
        <v>294</v>
      </c>
      <c r="F215" s="211" t="s">
        <v>295</v>
      </c>
      <c r="G215" s="212" t="s">
        <v>221</v>
      </c>
      <c r="H215" s="213">
        <v>32</v>
      </c>
      <c r="I215" s="214">
        <v>360</v>
      </c>
      <c r="J215" s="214">
        <f>ROUND(I215*H215,2)</f>
        <v>11520</v>
      </c>
      <c r="K215" s="211" t="s">
        <v>171</v>
      </c>
      <c r="L215" s="36"/>
      <c r="M215" s="215" t="s">
        <v>1</v>
      </c>
      <c r="N215" s="216" t="s">
        <v>41</v>
      </c>
      <c r="O215" s="217">
        <v>0</v>
      </c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219" t="s">
        <v>138</v>
      </c>
      <c r="AT215" s="219" t="s">
        <v>140</v>
      </c>
      <c r="AU215" s="219" t="s">
        <v>85</v>
      </c>
      <c r="AY215" s="15" t="s">
        <v>139</v>
      </c>
      <c r="BE215" s="220">
        <f>IF(N215="základní",J215,0)</f>
        <v>11520</v>
      </c>
      <c r="BF215" s="220">
        <f>IF(N215="snížená",J215,0)</f>
        <v>0</v>
      </c>
      <c r="BG215" s="220">
        <f>IF(N215="zákl. přenesená",J215,0)</f>
        <v>0</v>
      </c>
      <c r="BH215" s="220">
        <f>IF(N215="sníž. přenesená",J215,0)</f>
        <v>0</v>
      </c>
      <c r="BI215" s="220">
        <f>IF(N215="nulová",J215,0)</f>
        <v>0</v>
      </c>
      <c r="BJ215" s="15" t="s">
        <v>83</v>
      </c>
      <c r="BK215" s="220">
        <f>ROUND(I215*H215,2)</f>
        <v>11520</v>
      </c>
      <c r="BL215" s="15" t="s">
        <v>138</v>
      </c>
      <c r="BM215" s="219" t="s">
        <v>386</v>
      </c>
    </row>
    <row r="216" s="2" customFormat="1">
      <c r="A216" s="30"/>
      <c r="B216" s="31"/>
      <c r="C216" s="32"/>
      <c r="D216" s="221" t="s">
        <v>146</v>
      </c>
      <c r="E216" s="32"/>
      <c r="F216" s="222" t="s">
        <v>295</v>
      </c>
      <c r="G216" s="32"/>
      <c r="H216" s="32"/>
      <c r="I216" s="32"/>
      <c r="J216" s="32"/>
      <c r="K216" s="32"/>
      <c r="L216" s="36"/>
      <c r="M216" s="223"/>
      <c r="N216" s="224"/>
      <c r="O216" s="82"/>
      <c r="P216" s="82"/>
      <c r="Q216" s="82"/>
      <c r="R216" s="82"/>
      <c r="S216" s="82"/>
      <c r="T216" s="83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T216" s="15" t="s">
        <v>146</v>
      </c>
      <c r="AU216" s="15" t="s">
        <v>85</v>
      </c>
    </row>
    <row r="217" s="2" customFormat="1">
      <c r="A217" s="30"/>
      <c r="B217" s="31"/>
      <c r="C217" s="32"/>
      <c r="D217" s="221" t="s">
        <v>173</v>
      </c>
      <c r="E217" s="32"/>
      <c r="F217" s="236" t="s">
        <v>291</v>
      </c>
      <c r="G217" s="32"/>
      <c r="H217" s="32"/>
      <c r="I217" s="32"/>
      <c r="J217" s="32"/>
      <c r="K217" s="32"/>
      <c r="L217" s="36"/>
      <c r="M217" s="223"/>
      <c r="N217" s="224"/>
      <c r="O217" s="82"/>
      <c r="P217" s="82"/>
      <c r="Q217" s="82"/>
      <c r="R217" s="82"/>
      <c r="S217" s="82"/>
      <c r="T217" s="83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T217" s="15" t="s">
        <v>173</v>
      </c>
      <c r="AU217" s="15" t="s">
        <v>85</v>
      </c>
    </row>
    <row r="218" s="13" customFormat="1">
      <c r="A218" s="13"/>
      <c r="B218" s="237"/>
      <c r="C218" s="238"/>
      <c r="D218" s="221" t="s">
        <v>177</v>
      </c>
      <c r="E218" s="239" t="s">
        <v>1</v>
      </c>
      <c r="F218" s="240" t="s">
        <v>385</v>
      </c>
      <c r="G218" s="238"/>
      <c r="H218" s="241">
        <v>20</v>
      </c>
      <c r="I218" s="238"/>
      <c r="J218" s="238"/>
      <c r="K218" s="238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177</v>
      </c>
      <c r="AU218" s="246" t="s">
        <v>85</v>
      </c>
      <c r="AV218" s="13" t="s">
        <v>85</v>
      </c>
      <c r="AW218" s="13" t="s">
        <v>33</v>
      </c>
      <c r="AX218" s="13" t="s">
        <v>76</v>
      </c>
      <c r="AY218" s="246" t="s">
        <v>139</v>
      </c>
    </row>
    <row r="219" s="13" customFormat="1">
      <c r="A219" s="13"/>
      <c r="B219" s="237"/>
      <c r="C219" s="238"/>
      <c r="D219" s="221" t="s">
        <v>177</v>
      </c>
      <c r="E219" s="239" t="s">
        <v>1</v>
      </c>
      <c r="F219" s="240" t="s">
        <v>292</v>
      </c>
      <c r="G219" s="238"/>
      <c r="H219" s="241">
        <v>12</v>
      </c>
      <c r="I219" s="238"/>
      <c r="J219" s="238"/>
      <c r="K219" s="238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177</v>
      </c>
      <c r="AU219" s="246" t="s">
        <v>85</v>
      </c>
      <c r="AV219" s="13" t="s">
        <v>85</v>
      </c>
      <c r="AW219" s="13" t="s">
        <v>33</v>
      </c>
      <c r="AX219" s="13" t="s">
        <v>76</v>
      </c>
      <c r="AY219" s="246" t="s">
        <v>139</v>
      </c>
    </row>
    <row r="220" s="2" customFormat="1" ht="24" customHeight="1">
      <c r="A220" s="30"/>
      <c r="B220" s="31"/>
      <c r="C220" s="209" t="s">
        <v>7</v>
      </c>
      <c r="D220" s="209" t="s">
        <v>140</v>
      </c>
      <c r="E220" s="210" t="s">
        <v>298</v>
      </c>
      <c r="F220" s="211" t="s">
        <v>299</v>
      </c>
      <c r="G220" s="212" t="s">
        <v>188</v>
      </c>
      <c r="H220" s="213">
        <v>70</v>
      </c>
      <c r="I220" s="214">
        <v>246</v>
      </c>
      <c r="J220" s="214">
        <f>ROUND(I220*H220,2)</f>
        <v>17220</v>
      </c>
      <c r="K220" s="211" t="s">
        <v>171</v>
      </c>
      <c r="L220" s="36"/>
      <c r="M220" s="215" t="s">
        <v>1</v>
      </c>
      <c r="N220" s="216" t="s">
        <v>41</v>
      </c>
      <c r="O220" s="217">
        <v>0</v>
      </c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219" t="s">
        <v>138</v>
      </c>
      <c r="AT220" s="219" t="s">
        <v>140</v>
      </c>
      <c r="AU220" s="219" t="s">
        <v>85</v>
      </c>
      <c r="AY220" s="15" t="s">
        <v>139</v>
      </c>
      <c r="BE220" s="220">
        <f>IF(N220="základní",J220,0)</f>
        <v>17220</v>
      </c>
      <c r="BF220" s="220">
        <f>IF(N220="snížená",J220,0)</f>
        <v>0</v>
      </c>
      <c r="BG220" s="220">
        <f>IF(N220="zákl. přenesená",J220,0)</f>
        <v>0</v>
      </c>
      <c r="BH220" s="220">
        <f>IF(N220="sníž. přenesená",J220,0)</f>
        <v>0</v>
      </c>
      <c r="BI220" s="220">
        <f>IF(N220="nulová",J220,0)</f>
        <v>0</v>
      </c>
      <c r="BJ220" s="15" t="s">
        <v>83</v>
      </c>
      <c r="BK220" s="220">
        <f>ROUND(I220*H220,2)</f>
        <v>17220</v>
      </c>
      <c r="BL220" s="15" t="s">
        <v>138</v>
      </c>
      <c r="BM220" s="219" t="s">
        <v>387</v>
      </c>
    </row>
    <row r="221" s="2" customFormat="1">
      <c r="A221" s="30"/>
      <c r="B221" s="31"/>
      <c r="C221" s="32"/>
      <c r="D221" s="221" t="s">
        <v>146</v>
      </c>
      <c r="E221" s="32"/>
      <c r="F221" s="222" t="s">
        <v>299</v>
      </c>
      <c r="G221" s="32"/>
      <c r="H221" s="32"/>
      <c r="I221" s="32"/>
      <c r="J221" s="32"/>
      <c r="K221" s="32"/>
      <c r="L221" s="36"/>
      <c r="M221" s="223"/>
      <c r="N221" s="224"/>
      <c r="O221" s="82"/>
      <c r="P221" s="82"/>
      <c r="Q221" s="82"/>
      <c r="R221" s="82"/>
      <c r="S221" s="82"/>
      <c r="T221" s="83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T221" s="15" t="s">
        <v>146</v>
      </c>
      <c r="AU221" s="15" t="s">
        <v>85</v>
      </c>
    </row>
    <row r="222" s="2" customFormat="1">
      <c r="A222" s="30"/>
      <c r="B222" s="31"/>
      <c r="C222" s="32"/>
      <c r="D222" s="221" t="s">
        <v>173</v>
      </c>
      <c r="E222" s="32"/>
      <c r="F222" s="236" t="s">
        <v>301</v>
      </c>
      <c r="G222" s="32"/>
      <c r="H222" s="32"/>
      <c r="I222" s="32"/>
      <c r="J222" s="32"/>
      <c r="K222" s="32"/>
      <c r="L222" s="36"/>
      <c r="M222" s="223"/>
      <c r="N222" s="224"/>
      <c r="O222" s="82"/>
      <c r="P222" s="82"/>
      <c r="Q222" s="82"/>
      <c r="R222" s="82"/>
      <c r="S222" s="82"/>
      <c r="T222" s="83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T222" s="15" t="s">
        <v>173</v>
      </c>
      <c r="AU222" s="15" t="s">
        <v>85</v>
      </c>
    </row>
    <row r="223" s="13" customFormat="1">
      <c r="A223" s="13"/>
      <c r="B223" s="237"/>
      <c r="C223" s="238"/>
      <c r="D223" s="221" t="s">
        <v>177</v>
      </c>
      <c r="E223" s="239" t="s">
        <v>1</v>
      </c>
      <c r="F223" s="240" t="s">
        <v>388</v>
      </c>
      <c r="G223" s="238"/>
      <c r="H223" s="241">
        <v>70</v>
      </c>
      <c r="I223" s="238"/>
      <c r="J223" s="238"/>
      <c r="K223" s="238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177</v>
      </c>
      <c r="AU223" s="246" t="s">
        <v>85</v>
      </c>
      <c r="AV223" s="13" t="s">
        <v>85</v>
      </c>
      <c r="AW223" s="13" t="s">
        <v>33</v>
      </c>
      <c r="AX223" s="13" t="s">
        <v>83</v>
      </c>
      <c r="AY223" s="246" t="s">
        <v>139</v>
      </c>
    </row>
    <row r="224" s="2" customFormat="1" ht="24" customHeight="1">
      <c r="A224" s="30"/>
      <c r="B224" s="31"/>
      <c r="C224" s="209" t="s">
        <v>307</v>
      </c>
      <c r="D224" s="209" t="s">
        <v>140</v>
      </c>
      <c r="E224" s="210" t="s">
        <v>303</v>
      </c>
      <c r="F224" s="211" t="s">
        <v>304</v>
      </c>
      <c r="G224" s="212" t="s">
        <v>188</v>
      </c>
      <c r="H224" s="213">
        <v>64</v>
      </c>
      <c r="I224" s="214">
        <v>342</v>
      </c>
      <c r="J224" s="214">
        <f>ROUND(I224*H224,2)</f>
        <v>21888</v>
      </c>
      <c r="K224" s="211" t="s">
        <v>171</v>
      </c>
      <c r="L224" s="36"/>
      <c r="M224" s="215" t="s">
        <v>1</v>
      </c>
      <c r="N224" s="216" t="s">
        <v>41</v>
      </c>
      <c r="O224" s="217">
        <v>0</v>
      </c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219" t="s">
        <v>138</v>
      </c>
      <c r="AT224" s="219" t="s">
        <v>140</v>
      </c>
      <c r="AU224" s="219" t="s">
        <v>85</v>
      </c>
      <c r="AY224" s="15" t="s">
        <v>139</v>
      </c>
      <c r="BE224" s="220">
        <f>IF(N224="základní",J224,0)</f>
        <v>21888</v>
      </c>
      <c r="BF224" s="220">
        <f>IF(N224="snížená",J224,0)</f>
        <v>0</v>
      </c>
      <c r="BG224" s="220">
        <f>IF(N224="zákl. přenesená",J224,0)</f>
        <v>0</v>
      </c>
      <c r="BH224" s="220">
        <f>IF(N224="sníž. přenesená",J224,0)</f>
        <v>0</v>
      </c>
      <c r="BI224" s="220">
        <f>IF(N224="nulová",J224,0)</f>
        <v>0</v>
      </c>
      <c r="BJ224" s="15" t="s">
        <v>83</v>
      </c>
      <c r="BK224" s="220">
        <f>ROUND(I224*H224,2)</f>
        <v>21888</v>
      </c>
      <c r="BL224" s="15" t="s">
        <v>138</v>
      </c>
      <c r="BM224" s="219" t="s">
        <v>389</v>
      </c>
    </row>
    <row r="225" s="2" customFormat="1">
      <c r="A225" s="30"/>
      <c r="B225" s="31"/>
      <c r="C225" s="32"/>
      <c r="D225" s="221" t="s">
        <v>146</v>
      </c>
      <c r="E225" s="32"/>
      <c r="F225" s="222" t="s">
        <v>304</v>
      </c>
      <c r="G225" s="32"/>
      <c r="H225" s="32"/>
      <c r="I225" s="32"/>
      <c r="J225" s="32"/>
      <c r="K225" s="32"/>
      <c r="L225" s="36"/>
      <c r="M225" s="223"/>
      <c r="N225" s="224"/>
      <c r="O225" s="82"/>
      <c r="P225" s="82"/>
      <c r="Q225" s="82"/>
      <c r="R225" s="82"/>
      <c r="S225" s="82"/>
      <c r="T225" s="83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T225" s="15" t="s">
        <v>146</v>
      </c>
      <c r="AU225" s="15" t="s">
        <v>85</v>
      </c>
    </row>
    <row r="226" s="2" customFormat="1">
      <c r="A226" s="30"/>
      <c r="B226" s="31"/>
      <c r="C226" s="32"/>
      <c r="D226" s="221" t="s">
        <v>173</v>
      </c>
      <c r="E226" s="32"/>
      <c r="F226" s="236" t="s">
        <v>301</v>
      </c>
      <c r="G226" s="32"/>
      <c r="H226" s="32"/>
      <c r="I226" s="32"/>
      <c r="J226" s="32"/>
      <c r="K226" s="32"/>
      <c r="L226" s="36"/>
      <c r="M226" s="223"/>
      <c r="N226" s="224"/>
      <c r="O226" s="82"/>
      <c r="P226" s="82"/>
      <c r="Q226" s="82"/>
      <c r="R226" s="82"/>
      <c r="S226" s="82"/>
      <c r="T226" s="83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T226" s="15" t="s">
        <v>173</v>
      </c>
      <c r="AU226" s="15" t="s">
        <v>85</v>
      </c>
    </row>
    <row r="227" s="13" customFormat="1">
      <c r="A227" s="13"/>
      <c r="B227" s="237"/>
      <c r="C227" s="238"/>
      <c r="D227" s="221" t="s">
        <v>177</v>
      </c>
      <c r="E227" s="239" t="s">
        <v>1</v>
      </c>
      <c r="F227" s="240" t="s">
        <v>390</v>
      </c>
      <c r="G227" s="238"/>
      <c r="H227" s="241">
        <v>64</v>
      </c>
      <c r="I227" s="238"/>
      <c r="J227" s="238"/>
      <c r="K227" s="238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177</v>
      </c>
      <c r="AU227" s="246" t="s">
        <v>85</v>
      </c>
      <c r="AV227" s="13" t="s">
        <v>85</v>
      </c>
      <c r="AW227" s="13" t="s">
        <v>33</v>
      </c>
      <c r="AX227" s="13" t="s">
        <v>83</v>
      </c>
      <c r="AY227" s="246" t="s">
        <v>139</v>
      </c>
    </row>
    <row r="228" s="2" customFormat="1" ht="24" customHeight="1">
      <c r="A228" s="30"/>
      <c r="B228" s="31"/>
      <c r="C228" s="209" t="s">
        <v>313</v>
      </c>
      <c r="D228" s="209" t="s">
        <v>140</v>
      </c>
      <c r="E228" s="210" t="s">
        <v>308</v>
      </c>
      <c r="F228" s="211" t="s">
        <v>309</v>
      </c>
      <c r="G228" s="212" t="s">
        <v>188</v>
      </c>
      <c r="H228" s="213">
        <v>137</v>
      </c>
      <c r="I228" s="214">
        <v>181</v>
      </c>
      <c r="J228" s="214">
        <f>ROUND(I228*H228,2)</f>
        <v>24797</v>
      </c>
      <c r="K228" s="211" t="s">
        <v>171</v>
      </c>
      <c r="L228" s="36"/>
      <c r="M228" s="215" t="s">
        <v>1</v>
      </c>
      <c r="N228" s="216" t="s">
        <v>41</v>
      </c>
      <c r="O228" s="217">
        <v>0</v>
      </c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219" t="s">
        <v>138</v>
      </c>
      <c r="AT228" s="219" t="s">
        <v>140</v>
      </c>
      <c r="AU228" s="219" t="s">
        <v>85</v>
      </c>
      <c r="AY228" s="15" t="s">
        <v>139</v>
      </c>
      <c r="BE228" s="220">
        <f>IF(N228="základní",J228,0)</f>
        <v>24797</v>
      </c>
      <c r="BF228" s="220">
        <f>IF(N228="snížená",J228,0)</f>
        <v>0</v>
      </c>
      <c r="BG228" s="220">
        <f>IF(N228="zákl. přenesená",J228,0)</f>
        <v>0</v>
      </c>
      <c r="BH228" s="220">
        <f>IF(N228="sníž. přenesená",J228,0)</f>
        <v>0</v>
      </c>
      <c r="BI228" s="220">
        <f>IF(N228="nulová",J228,0)</f>
        <v>0</v>
      </c>
      <c r="BJ228" s="15" t="s">
        <v>83</v>
      </c>
      <c r="BK228" s="220">
        <f>ROUND(I228*H228,2)</f>
        <v>24797</v>
      </c>
      <c r="BL228" s="15" t="s">
        <v>138</v>
      </c>
      <c r="BM228" s="219" t="s">
        <v>391</v>
      </c>
    </row>
    <row r="229" s="2" customFormat="1">
      <c r="A229" s="30"/>
      <c r="B229" s="31"/>
      <c r="C229" s="32"/>
      <c r="D229" s="221" t="s">
        <v>146</v>
      </c>
      <c r="E229" s="32"/>
      <c r="F229" s="222" t="s">
        <v>309</v>
      </c>
      <c r="G229" s="32"/>
      <c r="H229" s="32"/>
      <c r="I229" s="32"/>
      <c r="J229" s="32"/>
      <c r="K229" s="32"/>
      <c r="L229" s="36"/>
      <c r="M229" s="223"/>
      <c r="N229" s="224"/>
      <c r="O229" s="82"/>
      <c r="P229" s="82"/>
      <c r="Q229" s="82"/>
      <c r="R229" s="82"/>
      <c r="S229" s="82"/>
      <c r="T229" s="83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T229" s="15" t="s">
        <v>146</v>
      </c>
      <c r="AU229" s="15" t="s">
        <v>85</v>
      </c>
    </row>
    <row r="230" s="2" customFormat="1">
      <c r="A230" s="30"/>
      <c r="B230" s="31"/>
      <c r="C230" s="32"/>
      <c r="D230" s="221" t="s">
        <v>173</v>
      </c>
      <c r="E230" s="32"/>
      <c r="F230" s="236" t="s">
        <v>311</v>
      </c>
      <c r="G230" s="32"/>
      <c r="H230" s="32"/>
      <c r="I230" s="32"/>
      <c r="J230" s="32"/>
      <c r="K230" s="32"/>
      <c r="L230" s="36"/>
      <c r="M230" s="223"/>
      <c r="N230" s="224"/>
      <c r="O230" s="82"/>
      <c r="P230" s="82"/>
      <c r="Q230" s="82"/>
      <c r="R230" s="82"/>
      <c r="S230" s="82"/>
      <c r="T230" s="83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T230" s="15" t="s">
        <v>173</v>
      </c>
      <c r="AU230" s="15" t="s">
        <v>85</v>
      </c>
    </row>
    <row r="231" s="13" customFormat="1">
      <c r="A231" s="13"/>
      <c r="B231" s="237"/>
      <c r="C231" s="238"/>
      <c r="D231" s="221" t="s">
        <v>177</v>
      </c>
      <c r="E231" s="239" t="s">
        <v>1</v>
      </c>
      <c r="F231" s="240" t="s">
        <v>357</v>
      </c>
      <c r="G231" s="238"/>
      <c r="H231" s="241">
        <v>64</v>
      </c>
      <c r="I231" s="238"/>
      <c r="J231" s="238"/>
      <c r="K231" s="238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177</v>
      </c>
      <c r="AU231" s="246" t="s">
        <v>85</v>
      </c>
      <c r="AV231" s="13" t="s">
        <v>85</v>
      </c>
      <c r="AW231" s="13" t="s">
        <v>33</v>
      </c>
      <c r="AX231" s="13" t="s">
        <v>76</v>
      </c>
      <c r="AY231" s="246" t="s">
        <v>139</v>
      </c>
    </row>
    <row r="232" s="13" customFormat="1">
      <c r="A232" s="13"/>
      <c r="B232" s="237"/>
      <c r="C232" s="238"/>
      <c r="D232" s="221" t="s">
        <v>177</v>
      </c>
      <c r="E232" s="239" t="s">
        <v>1</v>
      </c>
      <c r="F232" s="240" t="s">
        <v>392</v>
      </c>
      <c r="G232" s="238"/>
      <c r="H232" s="241">
        <v>73</v>
      </c>
      <c r="I232" s="238"/>
      <c r="J232" s="238"/>
      <c r="K232" s="238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177</v>
      </c>
      <c r="AU232" s="246" t="s">
        <v>85</v>
      </c>
      <c r="AV232" s="13" t="s">
        <v>85</v>
      </c>
      <c r="AW232" s="13" t="s">
        <v>33</v>
      </c>
      <c r="AX232" s="13" t="s">
        <v>76</v>
      </c>
      <c r="AY232" s="246" t="s">
        <v>139</v>
      </c>
    </row>
    <row r="233" s="2" customFormat="1" ht="16.5" customHeight="1">
      <c r="A233" s="30"/>
      <c r="B233" s="31"/>
      <c r="C233" s="209" t="s">
        <v>324</v>
      </c>
      <c r="D233" s="209" t="s">
        <v>140</v>
      </c>
      <c r="E233" s="210" t="s">
        <v>314</v>
      </c>
      <c r="F233" s="211" t="s">
        <v>315</v>
      </c>
      <c r="G233" s="212" t="s">
        <v>170</v>
      </c>
      <c r="H233" s="213">
        <v>0.109</v>
      </c>
      <c r="I233" s="214">
        <v>136900</v>
      </c>
      <c r="J233" s="214">
        <f>ROUND(I233*H233,2)</f>
        <v>14922.1</v>
      </c>
      <c r="K233" s="211" t="s">
        <v>171</v>
      </c>
      <c r="L233" s="36"/>
      <c r="M233" s="215" t="s">
        <v>1</v>
      </c>
      <c r="N233" s="216" t="s">
        <v>41</v>
      </c>
      <c r="O233" s="217">
        <v>0</v>
      </c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219" t="s">
        <v>138</v>
      </c>
      <c r="AT233" s="219" t="s">
        <v>140</v>
      </c>
      <c r="AU233" s="219" t="s">
        <v>85</v>
      </c>
      <c r="AY233" s="15" t="s">
        <v>139</v>
      </c>
      <c r="BE233" s="220">
        <f>IF(N233="základní",J233,0)</f>
        <v>14922.1</v>
      </c>
      <c r="BF233" s="220">
        <f>IF(N233="snížená",J233,0)</f>
        <v>0</v>
      </c>
      <c r="BG233" s="220">
        <f>IF(N233="zákl. přenesená",J233,0)</f>
        <v>0</v>
      </c>
      <c r="BH233" s="220">
        <f>IF(N233="sníž. přenesená",J233,0)</f>
        <v>0</v>
      </c>
      <c r="BI233" s="220">
        <f>IF(N233="nulová",J233,0)</f>
        <v>0</v>
      </c>
      <c r="BJ233" s="15" t="s">
        <v>83</v>
      </c>
      <c r="BK233" s="220">
        <f>ROUND(I233*H233,2)</f>
        <v>14922.1</v>
      </c>
      <c r="BL233" s="15" t="s">
        <v>138</v>
      </c>
      <c r="BM233" s="219" t="s">
        <v>393</v>
      </c>
    </row>
    <row r="234" s="2" customFormat="1">
      <c r="A234" s="30"/>
      <c r="B234" s="31"/>
      <c r="C234" s="32"/>
      <c r="D234" s="221" t="s">
        <v>146</v>
      </c>
      <c r="E234" s="32"/>
      <c r="F234" s="222" t="s">
        <v>315</v>
      </c>
      <c r="G234" s="32"/>
      <c r="H234" s="32"/>
      <c r="I234" s="32"/>
      <c r="J234" s="32"/>
      <c r="K234" s="32"/>
      <c r="L234" s="36"/>
      <c r="M234" s="223"/>
      <c r="N234" s="224"/>
      <c r="O234" s="82"/>
      <c r="P234" s="82"/>
      <c r="Q234" s="82"/>
      <c r="R234" s="82"/>
      <c r="S234" s="82"/>
      <c r="T234" s="83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T234" s="15" t="s">
        <v>146</v>
      </c>
      <c r="AU234" s="15" t="s">
        <v>85</v>
      </c>
    </row>
    <row r="235" s="2" customFormat="1">
      <c r="A235" s="30"/>
      <c r="B235" s="31"/>
      <c r="C235" s="32"/>
      <c r="D235" s="221" t="s">
        <v>173</v>
      </c>
      <c r="E235" s="32"/>
      <c r="F235" s="236" t="s">
        <v>317</v>
      </c>
      <c r="G235" s="32"/>
      <c r="H235" s="32"/>
      <c r="I235" s="32"/>
      <c r="J235" s="32"/>
      <c r="K235" s="32"/>
      <c r="L235" s="36"/>
      <c r="M235" s="223"/>
      <c r="N235" s="224"/>
      <c r="O235" s="82"/>
      <c r="P235" s="82"/>
      <c r="Q235" s="82"/>
      <c r="R235" s="82"/>
      <c r="S235" s="82"/>
      <c r="T235" s="83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T235" s="15" t="s">
        <v>173</v>
      </c>
      <c r="AU235" s="15" t="s">
        <v>85</v>
      </c>
    </row>
    <row r="236" s="13" customFormat="1">
      <c r="A236" s="13"/>
      <c r="B236" s="237"/>
      <c r="C236" s="238"/>
      <c r="D236" s="221" t="s">
        <v>177</v>
      </c>
      <c r="E236" s="239" t="s">
        <v>1</v>
      </c>
      <c r="F236" s="240" t="s">
        <v>394</v>
      </c>
      <c r="G236" s="238"/>
      <c r="H236" s="241">
        <v>0.050999999999999997</v>
      </c>
      <c r="I236" s="238"/>
      <c r="J236" s="238"/>
      <c r="K236" s="238"/>
      <c r="L236" s="242"/>
      <c r="M236" s="243"/>
      <c r="N236" s="244"/>
      <c r="O236" s="244"/>
      <c r="P236" s="244"/>
      <c r="Q236" s="244"/>
      <c r="R236" s="244"/>
      <c r="S236" s="244"/>
      <c r="T236" s="24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6" t="s">
        <v>177</v>
      </c>
      <c r="AU236" s="246" t="s">
        <v>85</v>
      </c>
      <c r="AV236" s="13" t="s">
        <v>85</v>
      </c>
      <c r="AW236" s="13" t="s">
        <v>33</v>
      </c>
      <c r="AX236" s="13" t="s">
        <v>76</v>
      </c>
      <c r="AY236" s="246" t="s">
        <v>139</v>
      </c>
    </row>
    <row r="237" s="13" customFormat="1">
      <c r="A237" s="13"/>
      <c r="B237" s="237"/>
      <c r="C237" s="238"/>
      <c r="D237" s="221" t="s">
        <v>177</v>
      </c>
      <c r="E237" s="239" t="s">
        <v>1</v>
      </c>
      <c r="F237" s="240" t="s">
        <v>395</v>
      </c>
      <c r="G237" s="238"/>
      <c r="H237" s="241">
        <v>0.058000000000000003</v>
      </c>
      <c r="I237" s="238"/>
      <c r="J237" s="238"/>
      <c r="K237" s="238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177</v>
      </c>
      <c r="AU237" s="246" t="s">
        <v>85</v>
      </c>
      <c r="AV237" s="13" t="s">
        <v>85</v>
      </c>
      <c r="AW237" s="13" t="s">
        <v>33</v>
      </c>
      <c r="AX237" s="13" t="s">
        <v>76</v>
      </c>
      <c r="AY237" s="246" t="s">
        <v>139</v>
      </c>
    </row>
    <row r="238" s="11" customFormat="1" ht="25.92" customHeight="1">
      <c r="A238" s="11"/>
      <c r="B238" s="196"/>
      <c r="C238" s="197"/>
      <c r="D238" s="198" t="s">
        <v>75</v>
      </c>
      <c r="E238" s="199" t="s">
        <v>320</v>
      </c>
      <c r="F238" s="199" t="s">
        <v>321</v>
      </c>
      <c r="G238" s="197"/>
      <c r="H238" s="197"/>
      <c r="I238" s="197"/>
      <c r="J238" s="200">
        <f>BK238</f>
        <v>10972.5</v>
      </c>
      <c r="K238" s="197"/>
      <c r="L238" s="201"/>
      <c r="M238" s="202"/>
      <c r="N238" s="203"/>
      <c r="O238" s="203"/>
      <c r="P238" s="204">
        <f>P239</f>
        <v>0</v>
      </c>
      <c r="Q238" s="203"/>
      <c r="R238" s="204">
        <f>R239</f>
        <v>0</v>
      </c>
      <c r="S238" s="203"/>
      <c r="T238" s="205">
        <f>T239</f>
        <v>0</v>
      </c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R238" s="206" t="s">
        <v>85</v>
      </c>
      <c r="AT238" s="207" t="s">
        <v>75</v>
      </c>
      <c r="AU238" s="207" t="s">
        <v>76</v>
      </c>
      <c r="AY238" s="206" t="s">
        <v>139</v>
      </c>
      <c r="BK238" s="208">
        <f>BK239</f>
        <v>10972.5</v>
      </c>
    </row>
    <row r="239" s="11" customFormat="1" ht="22.8" customHeight="1">
      <c r="A239" s="11"/>
      <c r="B239" s="196"/>
      <c r="C239" s="197"/>
      <c r="D239" s="198" t="s">
        <v>75</v>
      </c>
      <c r="E239" s="234" t="s">
        <v>322</v>
      </c>
      <c r="F239" s="234" t="s">
        <v>323</v>
      </c>
      <c r="G239" s="197"/>
      <c r="H239" s="197"/>
      <c r="I239" s="197"/>
      <c r="J239" s="235">
        <f>BK239</f>
        <v>10972.5</v>
      </c>
      <c r="K239" s="197"/>
      <c r="L239" s="201"/>
      <c r="M239" s="202"/>
      <c r="N239" s="203"/>
      <c r="O239" s="203"/>
      <c r="P239" s="204">
        <f>SUM(P240:P243)</f>
        <v>0</v>
      </c>
      <c r="Q239" s="203"/>
      <c r="R239" s="204">
        <f>SUM(R240:R243)</f>
        <v>0</v>
      </c>
      <c r="S239" s="203"/>
      <c r="T239" s="205">
        <f>SUM(T240:T243)</f>
        <v>0</v>
      </c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R239" s="206" t="s">
        <v>85</v>
      </c>
      <c r="AT239" s="207" t="s">
        <v>75</v>
      </c>
      <c r="AU239" s="207" t="s">
        <v>83</v>
      </c>
      <c r="AY239" s="206" t="s">
        <v>139</v>
      </c>
      <c r="BK239" s="208">
        <f>SUM(BK240:BK243)</f>
        <v>10972.5</v>
      </c>
    </row>
    <row r="240" s="2" customFormat="1" ht="24" customHeight="1">
      <c r="A240" s="30"/>
      <c r="B240" s="31"/>
      <c r="C240" s="209" t="s">
        <v>330</v>
      </c>
      <c r="D240" s="209" t="s">
        <v>140</v>
      </c>
      <c r="E240" s="210" t="s">
        <v>325</v>
      </c>
      <c r="F240" s="211" t="s">
        <v>326</v>
      </c>
      <c r="G240" s="212" t="s">
        <v>221</v>
      </c>
      <c r="H240" s="213">
        <v>52.5</v>
      </c>
      <c r="I240" s="214">
        <v>209</v>
      </c>
      <c r="J240" s="214">
        <f>ROUND(I240*H240,2)</f>
        <v>10972.5</v>
      </c>
      <c r="K240" s="211" t="s">
        <v>171</v>
      </c>
      <c r="L240" s="36"/>
      <c r="M240" s="215" t="s">
        <v>1</v>
      </c>
      <c r="N240" s="216" t="s">
        <v>41</v>
      </c>
      <c r="O240" s="217">
        <v>0</v>
      </c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219" t="s">
        <v>276</v>
      </c>
      <c r="AT240" s="219" t="s">
        <v>140</v>
      </c>
      <c r="AU240" s="219" t="s">
        <v>85</v>
      </c>
      <c r="AY240" s="15" t="s">
        <v>139</v>
      </c>
      <c r="BE240" s="220">
        <f>IF(N240="základní",J240,0)</f>
        <v>10972.5</v>
      </c>
      <c r="BF240" s="220">
        <f>IF(N240="snížená",J240,0)</f>
        <v>0</v>
      </c>
      <c r="BG240" s="220">
        <f>IF(N240="zákl. přenesená",J240,0)</f>
        <v>0</v>
      </c>
      <c r="BH240" s="220">
        <f>IF(N240="sníž. přenesená",J240,0)</f>
        <v>0</v>
      </c>
      <c r="BI240" s="220">
        <f>IF(N240="nulová",J240,0)</f>
        <v>0</v>
      </c>
      <c r="BJ240" s="15" t="s">
        <v>83</v>
      </c>
      <c r="BK240" s="220">
        <f>ROUND(I240*H240,2)</f>
        <v>10972.5</v>
      </c>
      <c r="BL240" s="15" t="s">
        <v>276</v>
      </c>
      <c r="BM240" s="219" t="s">
        <v>396</v>
      </c>
    </row>
    <row r="241" s="2" customFormat="1">
      <c r="A241" s="30"/>
      <c r="B241" s="31"/>
      <c r="C241" s="32"/>
      <c r="D241" s="221" t="s">
        <v>146</v>
      </c>
      <c r="E241" s="32"/>
      <c r="F241" s="222" t="s">
        <v>326</v>
      </c>
      <c r="G241" s="32"/>
      <c r="H241" s="32"/>
      <c r="I241" s="32"/>
      <c r="J241" s="32"/>
      <c r="K241" s="32"/>
      <c r="L241" s="36"/>
      <c r="M241" s="223"/>
      <c r="N241" s="224"/>
      <c r="O241" s="82"/>
      <c r="P241" s="82"/>
      <c r="Q241" s="82"/>
      <c r="R241" s="82"/>
      <c r="S241" s="82"/>
      <c r="T241" s="83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T241" s="15" t="s">
        <v>146</v>
      </c>
      <c r="AU241" s="15" t="s">
        <v>85</v>
      </c>
    </row>
    <row r="242" s="2" customFormat="1">
      <c r="A242" s="30"/>
      <c r="B242" s="31"/>
      <c r="C242" s="32"/>
      <c r="D242" s="221" t="s">
        <v>173</v>
      </c>
      <c r="E242" s="32"/>
      <c r="F242" s="236" t="s">
        <v>328</v>
      </c>
      <c r="G242" s="32"/>
      <c r="H242" s="32"/>
      <c r="I242" s="32"/>
      <c r="J242" s="32"/>
      <c r="K242" s="32"/>
      <c r="L242" s="36"/>
      <c r="M242" s="223"/>
      <c r="N242" s="224"/>
      <c r="O242" s="82"/>
      <c r="P242" s="82"/>
      <c r="Q242" s="82"/>
      <c r="R242" s="82"/>
      <c r="S242" s="82"/>
      <c r="T242" s="83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T242" s="15" t="s">
        <v>173</v>
      </c>
      <c r="AU242" s="15" t="s">
        <v>85</v>
      </c>
    </row>
    <row r="243" s="13" customFormat="1">
      <c r="A243" s="13"/>
      <c r="B243" s="237"/>
      <c r="C243" s="238"/>
      <c r="D243" s="221" t="s">
        <v>177</v>
      </c>
      <c r="E243" s="239" t="s">
        <v>1</v>
      </c>
      <c r="F243" s="240" t="s">
        <v>397</v>
      </c>
      <c r="G243" s="238"/>
      <c r="H243" s="241">
        <v>52.5</v>
      </c>
      <c r="I243" s="238"/>
      <c r="J243" s="238"/>
      <c r="K243" s="238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177</v>
      </c>
      <c r="AU243" s="246" t="s">
        <v>85</v>
      </c>
      <c r="AV243" s="13" t="s">
        <v>85</v>
      </c>
      <c r="AW243" s="13" t="s">
        <v>33</v>
      </c>
      <c r="AX243" s="13" t="s">
        <v>83</v>
      </c>
      <c r="AY243" s="246" t="s">
        <v>139</v>
      </c>
    </row>
    <row r="244" s="11" customFormat="1" ht="25.92" customHeight="1">
      <c r="A244" s="11"/>
      <c r="B244" s="196"/>
      <c r="C244" s="197"/>
      <c r="D244" s="198" t="s">
        <v>75</v>
      </c>
      <c r="E244" s="199" t="s">
        <v>136</v>
      </c>
      <c r="F244" s="199" t="s">
        <v>137</v>
      </c>
      <c r="G244" s="197"/>
      <c r="H244" s="197"/>
      <c r="I244" s="197"/>
      <c r="J244" s="200">
        <f>BK244</f>
        <v>87667.399999999994</v>
      </c>
      <c r="K244" s="197"/>
      <c r="L244" s="201"/>
      <c r="M244" s="202"/>
      <c r="N244" s="203"/>
      <c r="O244" s="203"/>
      <c r="P244" s="204">
        <f>SUM(P245:P257)</f>
        <v>0</v>
      </c>
      <c r="Q244" s="203"/>
      <c r="R244" s="204">
        <f>SUM(R245:R257)</f>
        <v>0</v>
      </c>
      <c r="S244" s="203"/>
      <c r="T244" s="205">
        <f>SUM(T245:T257)</f>
        <v>0</v>
      </c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R244" s="206" t="s">
        <v>138</v>
      </c>
      <c r="AT244" s="207" t="s">
        <v>75</v>
      </c>
      <c r="AU244" s="207" t="s">
        <v>76</v>
      </c>
      <c r="AY244" s="206" t="s">
        <v>139</v>
      </c>
      <c r="BK244" s="208">
        <f>SUM(BK245:BK257)</f>
        <v>87667.399999999994</v>
      </c>
    </row>
    <row r="245" s="2" customFormat="1" ht="16.5" customHeight="1">
      <c r="A245" s="30"/>
      <c r="B245" s="31"/>
      <c r="C245" s="209" t="s">
        <v>337</v>
      </c>
      <c r="D245" s="209" t="s">
        <v>140</v>
      </c>
      <c r="E245" s="210" t="s">
        <v>331</v>
      </c>
      <c r="F245" s="211" t="s">
        <v>332</v>
      </c>
      <c r="G245" s="212" t="s">
        <v>333</v>
      </c>
      <c r="H245" s="213">
        <v>16.25</v>
      </c>
      <c r="I245" s="214">
        <v>700</v>
      </c>
      <c r="J245" s="214">
        <f>ROUND(I245*H245,2)</f>
        <v>11375</v>
      </c>
      <c r="K245" s="211" t="s">
        <v>171</v>
      </c>
      <c r="L245" s="36"/>
      <c r="M245" s="215" t="s">
        <v>1</v>
      </c>
      <c r="N245" s="216" t="s">
        <v>41</v>
      </c>
      <c r="O245" s="217">
        <v>0</v>
      </c>
      <c r="P245" s="217">
        <f>O245*H245</f>
        <v>0</v>
      </c>
      <c r="Q245" s="217">
        <v>0</v>
      </c>
      <c r="R245" s="217">
        <f>Q245*H245</f>
        <v>0</v>
      </c>
      <c r="S245" s="217">
        <v>0</v>
      </c>
      <c r="T245" s="218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219" t="s">
        <v>144</v>
      </c>
      <c r="AT245" s="219" t="s">
        <v>140</v>
      </c>
      <c r="AU245" s="219" t="s">
        <v>83</v>
      </c>
      <c r="AY245" s="15" t="s">
        <v>139</v>
      </c>
      <c r="BE245" s="220">
        <f>IF(N245="základní",J245,0)</f>
        <v>11375</v>
      </c>
      <c r="BF245" s="220">
        <f>IF(N245="snížená",J245,0)</f>
        <v>0</v>
      </c>
      <c r="BG245" s="220">
        <f>IF(N245="zákl. přenesená",J245,0)</f>
        <v>0</v>
      </c>
      <c r="BH245" s="220">
        <f>IF(N245="sníž. přenesená",J245,0)</f>
        <v>0</v>
      </c>
      <c r="BI245" s="220">
        <f>IF(N245="nulová",J245,0)</f>
        <v>0</v>
      </c>
      <c r="BJ245" s="15" t="s">
        <v>83</v>
      </c>
      <c r="BK245" s="220">
        <f>ROUND(I245*H245,2)</f>
        <v>11375</v>
      </c>
      <c r="BL245" s="15" t="s">
        <v>144</v>
      </c>
      <c r="BM245" s="219" t="s">
        <v>398</v>
      </c>
    </row>
    <row r="246" s="2" customFormat="1">
      <c r="A246" s="30"/>
      <c r="B246" s="31"/>
      <c r="C246" s="32"/>
      <c r="D246" s="221" t="s">
        <v>146</v>
      </c>
      <c r="E246" s="32"/>
      <c r="F246" s="222" t="s">
        <v>332</v>
      </c>
      <c r="G246" s="32"/>
      <c r="H246" s="32"/>
      <c r="I246" s="32"/>
      <c r="J246" s="32"/>
      <c r="K246" s="32"/>
      <c r="L246" s="36"/>
      <c r="M246" s="223"/>
      <c r="N246" s="224"/>
      <c r="O246" s="82"/>
      <c r="P246" s="82"/>
      <c r="Q246" s="82"/>
      <c r="R246" s="82"/>
      <c r="S246" s="82"/>
      <c r="T246" s="83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T246" s="15" t="s">
        <v>146</v>
      </c>
      <c r="AU246" s="15" t="s">
        <v>83</v>
      </c>
    </row>
    <row r="247" s="2" customFormat="1">
      <c r="A247" s="30"/>
      <c r="B247" s="31"/>
      <c r="C247" s="32"/>
      <c r="D247" s="221" t="s">
        <v>173</v>
      </c>
      <c r="E247" s="32"/>
      <c r="F247" s="236" t="s">
        <v>335</v>
      </c>
      <c r="G247" s="32"/>
      <c r="H247" s="32"/>
      <c r="I247" s="32"/>
      <c r="J247" s="32"/>
      <c r="K247" s="32"/>
      <c r="L247" s="36"/>
      <c r="M247" s="223"/>
      <c r="N247" s="224"/>
      <c r="O247" s="82"/>
      <c r="P247" s="82"/>
      <c r="Q247" s="82"/>
      <c r="R247" s="82"/>
      <c r="S247" s="82"/>
      <c r="T247" s="83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T247" s="15" t="s">
        <v>173</v>
      </c>
      <c r="AU247" s="15" t="s">
        <v>83</v>
      </c>
    </row>
    <row r="248" s="13" customFormat="1">
      <c r="A248" s="13"/>
      <c r="B248" s="237"/>
      <c r="C248" s="238"/>
      <c r="D248" s="221" t="s">
        <v>177</v>
      </c>
      <c r="E248" s="239" t="s">
        <v>1</v>
      </c>
      <c r="F248" s="240" t="s">
        <v>399</v>
      </c>
      <c r="G248" s="238"/>
      <c r="H248" s="241">
        <v>16.25</v>
      </c>
      <c r="I248" s="238"/>
      <c r="J248" s="238"/>
      <c r="K248" s="238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177</v>
      </c>
      <c r="AU248" s="246" t="s">
        <v>83</v>
      </c>
      <c r="AV248" s="13" t="s">
        <v>85</v>
      </c>
      <c r="AW248" s="13" t="s">
        <v>33</v>
      </c>
      <c r="AX248" s="13" t="s">
        <v>83</v>
      </c>
      <c r="AY248" s="246" t="s">
        <v>139</v>
      </c>
    </row>
    <row r="249" s="2" customFormat="1" ht="24" customHeight="1">
      <c r="A249" s="30"/>
      <c r="B249" s="31"/>
      <c r="C249" s="209" t="s">
        <v>343</v>
      </c>
      <c r="D249" s="209" t="s">
        <v>140</v>
      </c>
      <c r="E249" s="210" t="s">
        <v>338</v>
      </c>
      <c r="F249" s="211" t="s">
        <v>339</v>
      </c>
      <c r="G249" s="212" t="s">
        <v>333</v>
      </c>
      <c r="H249" s="213">
        <v>120.708</v>
      </c>
      <c r="I249" s="214">
        <v>300</v>
      </c>
      <c r="J249" s="214">
        <f>ROUND(I249*H249,2)</f>
        <v>36212.400000000001</v>
      </c>
      <c r="K249" s="211" t="s">
        <v>171</v>
      </c>
      <c r="L249" s="36"/>
      <c r="M249" s="215" t="s">
        <v>1</v>
      </c>
      <c r="N249" s="216" t="s">
        <v>41</v>
      </c>
      <c r="O249" s="217">
        <v>0</v>
      </c>
      <c r="P249" s="217">
        <f>O249*H249</f>
        <v>0</v>
      </c>
      <c r="Q249" s="217">
        <v>0</v>
      </c>
      <c r="R249" s="217">
        <f>Q249*H249</f>
        <v>0</v>
      </c>
      <c r="S249" s="217">
        <v>0</v>
      </c>
      <c r="T249" s="218">
        <f>S249*H249</f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219" t="s">
        <v>144</v>
      </c>
      <c r="AT249" s="219" t="s">
        <v>140</v>
      </c>
      <c r="AU249" s="219" t="s">
        <v>83</v>
      </c>
      <c r="AY249" s="15" t="s">
        <v>139</v>
      </c>
      <c r="BE249" s="220">
        <f>IF(N249="základní",J249,0)</f>
        <v>36212.400000000001</v>
      </c>
      <c r="BF249" s="220">
        <f>IF(N249="snížená",J249,0)</f>
        <v>0</v>
      </c>
      <c r="BG249" s="220">
        <f>IF(N249="zákl. přenesená",J249,0)</f>
        <v>0</v>
      </c>
      <c r="BH249" s="220">
        <f>IF(N249="sníž. přenesená",J249,0)</f>
        <v>0</v>
      </c>
      <c r="BI249" s="220">
        <f>IF(N249="nulová",J249,0)</f>
        <v>0</v>
      </c>
      <c r="BJ249" s="15" t="s">
        <v>83</v>
      </c>
      <c r="BK249" s="220">
        <f>ROUND(I249*H249,2)</f>
        <v>36212.400000000001</v>
      </c>
      <c r="BL249" s="15" t="s">
        <v>144</v>
      </c>
      <c r="BM249" s="219" t="s">
        <v>400</v>
      </c>
    </row>
    <row r="250" s="2" customFormat="1">
      <c r="A250" s="30"/>
      <c r="B250" s="31"/>
      <c r="C250" s="32"/>
      <c r="D250" s="221" t="s">
        <v>146</v>
      </c>
      <c r="E250" s="32"/>
      <c r="F250" s="222" t="s">
        <v>339</v>
      </c>
      <c r="G250" s="32"/>
      <c r="H250" s="32"/>
      <c r="I250" s="32"/>
      <c r="J250" s="32"/>
      <c r="K250" s="32"/>
      <c r="L250" s="36"/>
      <c r="M250" s="223"/>
      <c r="N250" s="224"/>
      <c r="O250" s="82"/>
      <c r="P250" s="82"/>
      <c r="Q250" s="82"/>
      <c r="R250" s="82"/>
      <c r="S250" s="82"/>
      <c r="T250" s="83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T250" s="15" t="s">
        <v>146</v>
      </c>
      <c r="AU250" s="15" t="s">
        <v>83</v>
      </c>
    </row>
    <row r="251" s="2" customFormat="1">
      <c r="A251" s="30"/>
      <c r="B251" s="31"/>
      <c r="C251" s="32"/>
      <c r="D251" s="221" t="s">
        <v>173</v>
      </c>
      <c r="E251" s="32"/>
      <c r="F251" s="236" t="s">
        <v>335</v>
      </c>
      <c r="G251" s="32"/>
      <c r="H251" s="32"/>
      <c r="I251" s="32"/>
      <c r="J251" s="32"/>
      <c r="K251" s="32"/>
      <c r="L251" s="36"/>
      <c r="M251" s="223"/>
      <c r="N251" s="224"/>
      <c r="O251" s="82"/>
      <c r="P251" s="82"/>
      <c r="Q251" s="82"/>
      <c r="R251" s="82"/>
      <c r="S251" s="82"/>
      <c r="T251" s="83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T251" s="15" t="s">
        <v>173</v>
      </c>
      <c r="AU251" s="15" t="s">
        <v>83</v>
      </c>
    </row>
    <row r="252" s="13" customFormat="1">
      <c r="A252" s="13"/>
      <c r="B252" s="237"/>
      <c r="C252" s="238"/>
      <c r="D252" s="221" t="s">
        <v>177</v>
      </c>
      <c r="E252" s="239" t="s">
        <v>1</v>
      </c>
      <c r="F252" s="240" t="s">
        <v>401</v>
      </c>
      <c r="G252" s="238"/>
      <c r="H252" s="241">
        <v>108.108</v>
      </c>
      <c r="I252" s="238"/>
      <c r="J252" s="238"/>
      <c r="K252" s="238"/>
      <c r="L252" s="242"/>
      <c r="M252" s="243"/>
      <c r="N252" s="244"/>
      <c r="O252" s="244"/>
      <c r="P252" s="244"/>
      <c r="Q252" s="244"/>
      <c r="R252" s="244"/>
      <c r="S252" s="244"/>
      <c r="T252" s="24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6" t="s">
        <v>177</v>
      </c>
      <c r="AU252" s="246" t="s">
        <v>83</v>
      </c>
      <c r="AV252" s="13" t="s">
        <v>85</v>
      </c>
      <c r="AW252" s="13" t="s">
        <v>33</v>
      </c>
      <c r="AX252" s="13" t="s">
        <v>76</v>
      </c>
      <c r="AY252" s="246" t="s">
        <v>139</v>
      </c>
    </row>
    <row r="253" s="13" customFormat="1">
      <c r="A253" s="13"/>
      <c r="B253" s="237"/>
      <c r="C253" s="238"/>
      <c r="D253" s="221" t="s">
        <v>177</v>
      </c>
      <c r="E253" s="239" t="s">
        <v>1</v>
      </c>
      <c r="F253" s="240" t="s">
        <v>402</v>
      </c>
      <c r="G253" s="238"/>
      <c r="H253" s="241">
        <v>12.6</v>
      </c>
      <c r="I253" s="238"/>
      <c r="J253" s="238"/>
      <c r="K253" s="238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177</v>
      </c>
      <c r="AU253" s="246" t="s">
        <v>83</v>
      </c>
      <c r="AV253" s="13" t="s">
        <v>85</v>
      </c>
      <c r="AW253" s="13" t="s">
        <v>33</v>
      </c>
      <c r="AX253" s="13" t="s">
        <v>76</v>
      </c>
      <c r="AY253" s="246" t="s">
        <v>139</v>
      </c>
    </row>
    <row r="254" s="2" customFormat="1" ht="24" customHeight="1">
      <c r="A254" s="30"/>
      <c r="B254" s="31"/>
      <c r="C254" s="209" t="s">
        <v>244</v>
      </c>
      <c r="D254" s="209" t="s">
        <v>140</v>
      </c>
      <c r="E254" s="210" t="s">
        <v>344</v>
      </c>
      <c r="F254" s="211" t="s">
        <v>339</v>
      </c>
      <c r="G254" s="212" t="s">
        <v>333</v>
      </c>
      <c r="H254" s="213">
        <v>40.079999999999998</v>
      </c>
      <c r="I254" s="214">
        <v>1000</v>
      </c>
      <c r="J254" s="214">
        <f>ROUND(I254*H254,2)</f>
        <v>40080</v>
      </c>
      <c r="K254" s="211" t="s">
        <v>1</v>
      </c>
      <c r="L254" s="36"/>
      <c r="M254" s="215" t="s">
        <v>1</v>
      </c>
      <c r="N254" s="216" t="s">
        <v>41</v>
      </c>
      <c r="O254" s="217">
        <v>0</v>
      </c>
      <c r="P254" s="217">
        <f>O254*H254</f>
        <v>0</v>
      </c>
      <c r="Q254" s="217">
        <v>0</v>
      </c>
      <c r="R254" s="217">
        <f>Q254*H254</f>
        <v>0</v>
      </c>
      <c r="S254" s="217">
        <v>0</v>
      </c>
      <c r="T254" s="218">
        <f>S254*H254</f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219" t="s">
        <v>144</v>
      </c>
      <c r="AT254" s="219" t="s">
        <v>140</v>
      </c>
      <c r="AU254" s="219" t="s">
        <v>83</v>
      </c>
      <c r="AY254" s="15" t="s">
        <v>139</v>
      </c>
      <c r="BE254" s="220">
        <f>IF(N254="základní",J254,0)</f>
        <v>40080</v>
      </c>
      <c r="BF254" s="220">
        <f>IF(N254="snížená",J254,0)</f>
        <v>0</v>
      </c>
      <c r="BG254" s="220">
        <f>IF(N254="zákl. přenesená",J254,0)</f>
        <v>0</v>
      </c>
      <c r="BH254" s="220">
        <f>IF(N254="sníž. přenesená",J254,0)</f>
        <v>0</v>
      </c>
      <c r="BI254" s="220">
        <f>IF(N254="nulová",J254,0)</f>
        <v>0</v>
      </c>
      <c r="BJ254" s="15" t="s">
        <v>83</v>
      </c>
      <c r="BK254" s="220">
        <f>ROUND(I254*H254,2)</f>
        <v>40080</v>
      </c>
      <c r="BL254" s="15" t="s">
        <v>144</v>
      </c>
      <c r="BM254" s="219" t="s">
        <v>403</v>
      </c>
    </row>
    <row r="255" s="2" customFormat="1">
      <c r="A255" s="30"/>
      <c r="B255" s="31"/>
      <c r="C255" s="32"/>
      <c r="D255" s="221" t="s">
        <v>146</v>
      </c>
      <c r="E255" s="32"/>
      <c r="F255" s="222" t="s">
        <v>339</v>
      </c>
      <c r="G255" s="32"/>
      <c r="H255" s="32"/>
      <c r="I255" s="32"/>
      <c r="J255" s="32"/>
      <c r="K255" s="32"/>
      <c r="L255" s="36"/>
      <c r="M255" s="223"/>
      <c r="N255" s="224"/>
      <c r="O255" s="82"/>
      <c r="P255" s="82"/>
      <c r="Q255" s="82"/>
      <c r="R255" s="82"/>
      <c r="S255" s="82"/>
      <c r="T255" s="83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T255" s="15" t="s">
        <v>146</v>
      </c>
      <c r="AU255" s="15" t="s">
        <v>83</v>
      </c>
    </row>
    <row r="256" s="2" customFormat="1">
      <c r="A256" s="30"/>
      <c r="B256" s="31"/>
      <c r="C256" s="32"/>
      <c r="D256" s="221" t="s">
        <v>173</v>
      </c>
      <c r="E256" s="32"/>
      <c r="F256" s="236" t="s">
        <v>335</v>
      </c>
      <c r="G256" s="32"/>
      <c r="H256" s="32"/>
      <c r="I256" s="32"/>
      <c r="J256" s="32"/>
      <c r="K256" s="32"/>
      <c r="L256" s="36"/>
      <c r="M256" s="223"/>
      <c r="N256" s="224"/>
      <c r="O256" s="82"/>
      <c r="P256" s="82"/>
      <c r="Q256" s="82"/>
      <c r="R256" s="82"/>
      <c r="S256" s="82"/>
      <c r="T256" s="83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T256" s="15" t="s">
        <v>173</v>
      </c>
      <c r="AU256" s="15" t="s">
        <v>83</v>
      </c>
    </row>
    <row r="257" s="13" customFormat="1">
      <c r="A257" s="13"/>
      <c r="B257" s="237"/>
      <c r="C257" s="238"/>
      <c r="D257" s="221" t="s">
        <v>177</v>
      </c>
      <c r="E257" s="239" t="s">
        <v>1</v>
      </c>
      <c r="F257" s="240" t="s">
        <v>404</v>
      </c>
      <c r="G257" s="238"/>
      <c r="H257" s="241">
        <v>40.079999999999998</v>
      </c>
      <c r="I257" s="238"/>
      <c r="J257" s="238"/>
      <c r="K257" s="238"/>
      <c r="L257" s="242"/>
      <c r="M257" s="247"/>
      <c r="N257" s="248"/>
      <c r="O257" s="248"/>
      <c r="P257" s="248"/>
      <c r="Q257" s="248"/>
      <c r="R257" s="248"/>
      <c r="S257" s="248"/>
      <c r="T257" s="24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6" t="s">
        <v>177</v>
      </c>
      <c r="AU257" s="246" t="s">
        <v>83</v>
      </c>
      <c r="AV257" s="13" t="s">
        <v>85</v>
      </c>
      <c r="AW257" s="13" t="s">
        <v>33</v>
      </c>
      <c r="AX257" s="13" t="s">
        <v>76</v>
      </c>
      <c r="AY257" s="246" t="s">
        <v>139</v>
      </c>
    </row>
    <row r="258" s="2" customFormat="1" ht="6.96" customHeight="1">
      <c r="A258" s="30"/>
      <c r="B258" s="57"/>
      <c r="C258" s="58"/>
      <c r="D258" s="58"/>
      <c r="E258" s="58"/>
      <c r="F258" s="58"/>
      <c r="G258" s="58"/>
      <c r="H258" s="58"/>
      <c r="I258" s="58"/>
      <c r="J258" s="58"/>
      <c r="K258" s="58"/>
      <c r="L258" s="36"/>
      <c r="M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</row>
  </sheetData>
  <sheetProtection sheet="1" autoFilter="0" formatColumns="0" formatRows="0" objects="1" scenarios="1" spinCount="100000" saltValue="BRCUNYylDQ74SWPUvYRuCbxMInxulnqBu0r+E30b0IRnz7Uh66c9tSvyL3qWH55TAf30FCdwXlrfrwpBVYhhoQ==" hashValue="GqSbXr2K6g0WPnknpN5wegERlRgltoRlrT6GxsGhf05ET6oDJSXfo6hpp0SllLWzwUiOxQ4rzmgvcc+AKqzdBQ==" algorithmName="SHA-512" password="CC35"/>
  <autoFilter ref="C127:K25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1">
      <c r="A1" s="20"/>
    </row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99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8"/>
      <c r="AT3" s="15" t="s">
        <v>85</v>
      </c>
    </row>
    <row r="4" s="1" customFormat="1" ht="24.96" customHeight="1">
      <c r="B4" s="18"/>
      <c r="D4" s="139" t="s">
        <v>112</v>
      </c>
      <c r="L4" s="18"/>
      <c r="M4" s="140" t="s">
        <v>10</v>
      </c>
      <c r="AT4" s="15" t="s">
        <v>4</v>
      </c>
    </row>
    <row r="5" s="1" customFormat="1" ht="6.96" customHeight="1">
      <c r="B5" s="18"/>
      <c r="L5" s="18"/>
    </row>
    <row r="6" s="1" customFormat="1" ht="12" customHeight="1">
      <c r="B6" s="18"/>
      <c r="D6" s="141" t="s">
        <v>14</v>
      </c>
      <c r="L6" s="18"/>
    </row>
    <row r="7" s="1" customFormat="1" ht="16.5" customHeight="1">
      <c r="B7" s="18"/>
      <c r="E7" s="142" t="str">
        <f>'Rekapitulace stavby'!K6</f>
        <v>Český Brod, ul. Zborovská - Rekonstrukce chodníku</v>
      </c>
      <c r="F7" s="141"/>
      <c r="G7" s="141"/>
      <c r="H7" s="141"/>
      <c r="L7" s="18"/>
    </row>
    <row r="8" s="1" customFormat="1" ht="12" customHeight="1">
      <c r="B8" s="18"/>
      <c r="D8" s="141" t="s">
        <v>113</v>
      </c>
      <c r="L8" s="18"/>
    </row>
    <row r="9" s="2" customFormat="1" ht="16.5" customHeight="1">
      <c r="A9" s="30"/>
      <c r="B9" s="36"/>
      <c r="C9" s="30"/>
      <c r="D9" s="30"/>
      <c r="E9" s="142" t="s">
        <v>114</v>
      </c>
      <c r="F9" s="30"/>
      <c r="G9" s="30"/>
      <c r="H9" s="30"/>
      <c r="I9" s="30"/>
      <c r="J9" s="30"/>
      <c r="K9" s="30"/>
      <c r="L9" s="54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="2" customFormat="1" ht="12" customHeight="1">
      <c r="A10" s="30"/>
      <c r="B10" s="36"/>
      <c r="C10" s="30"/>
      <c r="D10" s="141" t="s">
        <v>115</v>
      </c>
      <c r="E10" s="30"/>
      <c r="F10" s="30"/>
      <c r="G10" s="30"/>
      <c r="H10" s="30"/>
      <c r="I10" s="30"/>
      <c r="J10" s="30"/>
      <c r="K10" s="30"/>
      <c r="L10" s="54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="2" customFormat="1" ht="16.5" customHeight="1">
      <c r="A11" s="30"/>
      <c r="B11" s="36"/>
      <c r="C11" s="30"/>
      <c r="D11" s="30"/>
      <c r="E11" s="143" t="s">
        <v>405</v>
      </c>
      <c r="F11" s="30"/>
      <c r="G11" s="30"/>
      <c r="H11" s="30"/>
      <c r="I11" s="30"/>
      <c r="J11" s="30"/>
      <c r="K11" s="30"/>
      <c r="L11" s="54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="2" customFormat="1">
      <c r="A12" s="30"/>
      <c r="B12" s="36"/>
      <c r="C12" s="30"/>
      <c r="D12" s="30"/>
      <c r="E12" s="30"/>
      <c r="F12" s="30"/>
      <c r="G12" s="30"/>
      <c r="H12" s="30"/>
      <c r="I12" s="30"/>
      <c r="J12" s="30"/>
      <c r="K12" s="30"/>
      <c r="L12" s="54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="2" customFormat="1" ht="12" customHeight="1">
      <c r="A13" s="30"/>
      <c r="B13" s="36"/>
      <c r="C13" s="30"/>
      <c r="D13" s="141" t="s">
        <v>16</v>
      </c>
      <c r="E13" s="30"/>
      <c r="F13" s="132" t="s">
        <v>1</v>
      </c>
      <c r="G13" s="30"/>
      <c r="H13" s="30"/>
      <c r="I13" s="141" t="s">
        <v>17</v>
      </c>
      <c r="J13" s="132" t="s">
        <v>1</v>
      </c>
      <c r="K13" s="30"/>
      <c r="L13" s="54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="2" customFormat="1" ht="12" customHeight="1">
      <c r="A14" s="30"/>
      <c r="B14" s="36"/>
      <c r="C14" s="30"/>
      <c r="D14" s="141" t="s">
        <v>18</v>
      </c>
      <c r="E14" s="30"/>
      <c r="F14" s="132" t="s">
        <v>19</v>
      </c>
      <c r="G14" s="30"/>
      <c r="H14" s="30"/>
      <c r="I14" s="141" t="s">
        <v>20</v>
      </c>
      <c r="J14" s="144" t="str">
        <f>'Rekapitulace stavby'!AN8</f>
        <v>16. 10. 2018</v>
      </c>
      <c r="K14" s="30"/>
      <c r="L14" s="54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="2" customFormat="1" ht="10.8" customHeight="1">
      <c r="A15" s="30"/>
      <c r="B15" s="36"/>
      <c r="C15" s="30"/>
      <c r="D15" s="30"/>
      <c r="E15" s="30"/>
      <c r="F15" s="30"/>
      <c r="G15" s="30"/>
      <c r="H15" s="30"/>
      <c r="I15" s="30"/>
      <c r="J15" s="30"/>
      <c r="K15" s="30"/>
      <c r="L15" s="54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="2" customFormat="1" ht="12" customHeight="1">
      <c r="A16" s="30"/>
      <c r="B16" s="36"/>
      <c r="C16" s="30"/>
      <c r="D16" s="141" t="s">
        <v>22</v>
      </c>
      <c r="E16" s="30"/>
      <c r="F16" s="30"/>
      <c r="G16" s="30"/>
      <c r="H16" s="30"/>
      <c r="I16" s="141" t="s">
        <v>23</v>
      </c>
      <c r="J16" s="132" t="str">
        <f>IF('Rekapitulace stavby'!AN10="","",'Rekapitulace stavby'!AN10)</f>
        <v>00235334</v>
      </c>
      <c r="K16" s="30"/>
      <c r="L16" s="54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="2" customFormat="1" ht="18" customHeight="1">
      <c r="A17" s="30"/>
      <c r="B17" s="36"/>
      <c r="C17" s="30"/>
      <c r="D17" s="30"/>
      <c r="E17" s="132" t="str">
        <f>IF('Rekapitulace stavby'!E11="","",'Rekapitulace stavby'!E11)</f>
        <v>Město Český Brod</v>
      </c>
      <c r="F17" s="30"/>
      <c r="G17" s="30"/>
      <c r="H17" s="30"/>
      <c r="I17" s="141" t="s">
        <v>26</v>
      </c>
      <c r="J17" s="132" t="str">
        <f>IF('Rekapitulace stavby'!AN11="","",'Rekapitulace stavby'!AN11)</f>
        <v>CZ00235334</v>
      </c>
      <c r="K17" s="30"/>
      <c r="L17" s="54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="2" customFormat="1" ht="6.96" customHeight="1">
      <c r="A18" s="30"/>
      <c r="B18" s="36"/>
      <c r="C18" s="30"/>
      <c r="D18" s="30"/>
      <c r="E18" s="30"/>
      <c r="F18" s="30"/>
      <c r="G18" s="30"/>
      <c r="H18" s="30"/>
      <c r="I18" s="30"/>
      <c r="J18" s="30"/>
      <c r="K18" s="30"/>
      <c r="L18" s="54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="2" customFormat="1" ht="12" customHeight="1">
      <c r="A19" s="30"/>
      <c r="B19" s="36"/>
      <c r="C19" s="30"/>
      <c r="D19" s="141" t="s">
        <v>28</v>
      </c>
      <c r="E19" s="30"/>
      <c r="F19" s="30"/>
      <c r="G19" s="30"/>
      <c r="H19" s="30"/>
      <c r="I19" s="141" t="s">
        <v>23</v>
      </c>
      <c r="J19" s="132" t="str">
        <f>'Rekapitulace stavby'!AN13</f>
        <v/>
      </c>
      <c r="K19" s="30"/>
      <c r="L19" s="54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="2" customFormat="1" ht="18" customHeight="1">
      <c r="A20" s="30"/>
      <c r="B20" s="36"/>
      <c r="C20" s="30"/>
      <c r="D20" s="30"/>
      <c r="E20" s="132" t="str">
        <f>'Rekapitulace stavby'!E14</f>
        <v xml:space="preserve"> </v>
      </c>
      <c r="F20" s="132"/>
      <c r="G20" s="132"/>
      <c r="H20" s="132"/>
      <c r="I20" s="141" t="s">
        <v>26</v>
      </c>
      <c r="J20" s="132" t="str">
        <f>'Rekapitulace stavby'!AN14</f>
        <v/>
      </c>
      <c r="K20" s="30"/>
      <c r="L20" s="54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="2" customFormat="1" ht="6.96" customHeight="1">
      <c r="A21" s="30"/>
      <c r="B21" s="36"/>
      <c r="C21" s="30"/>
      <c r="D21" s="30"/>
      <c r="E21" s="30"/>
      <c r="F21" s="30"/>
      <c r="G21" s="30"/>
      <c r="H21" s="30"/>
      <c r="I21" s="30"/>
      <c r="J21" s="30"/>
      <c r="K21" s="30"/>
      <c r="L21" s="54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="2" customFormat="1" ht="12" customHeight="1">
      <c r="A22" s="30"/>
      <c r="B22" s="36"/>
      <c r="C22" s="30"/>
      <c r="D22" s="141" t="s">
        <v>29</v>
      </c>
      <c r="E22" s="30"/>
      <c r="F22" s="30"/>
      <c r="G22" s="30"/>
      <c r="H22" s="30"/>
      <c r="I22" s="141" t="s">
        <v>23</v>
      </c>
      <c r="J22" s="132" t="str">
        <f>IF('Rekapitulace stavby'!AN16="","",'Rekapitulace stavby'!AN16)</f>
        <v>02992485</v>
      </c>
      <c r="K22" s="30"/>
      <c r="L22" s="54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="2" customFormat="1" ht="18" customHeight="1">
      <c r="A23" s="30"/>
      <c r="B23" s="36"/>
      <c r="C23" s="30"/>
      <c r="D23" s="30"/>
      <c r="E23" s="132" t="str">
        <f>IF('Rekapitulace stavby'!E17="","",'Rekapitulace stavby'!E17)</f>
        <v>FORVIA CZ, S.R.O.</v>
      </c>
      <c r="F23" s="30"/>
      <c r="G23" s="30"/>
      <c r="H23" s="30"/>
      <c r="I23" s="141" t="s">
        <v>26</v>
      </c>
      <c r="J23" s="132" t="str">
        <f>IF('Rekapitulace stavby'!AN17="","",'Rekapitulace stavby'!AN17)</f>
        <v>CZ02992485</v>
      </c>
      <c r="K23" s="30"/>
      <c r="L23" s="54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="2" customFormat="1" ht="6.96" customHeight="1">
      <c r="A24" s="30"/>
      <c r="B24" s="36"/>
      <c r="C24" s="30"/>
      <c r="D24" s="30"/>
      <c r="E24" s="30"/>
      <c r="F24" s="30"/>
      <c r="G24" s="30"/>
      <c r="H24" s="30"/>
      <c r="I24" s="30"/>
      <c r="J24" s="30"/>
      <c r="K24" s="30"/>
      <c r="L24" s="54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="2" customFormat="1" ht="12" customHeight="1">
      <c r="A25" s="30"/>
      <c r="B25" s="36"/>
      <c r="C25" s="30"/>
      <c r="D25" s="141" t="s">
        <v>34</v>
      </c>
      <c r="E25" s="30"/>
      <c r="F25" s="30"/>
      <c r="G25" s="30"/>
      <c r="H25" s="30"/>
      <c r="I25" s="141" t="s">
        <v>23</v>
      </c>
      <c r="J25" s="132" t="str">
        <f>IF('Rekapitulace stavby'!AN19="","",'Rekapitulace stavby'!AN19)</f>
        <v/>
      </c>
      <c r="K25" s="30"/>
      <c r="L25" s="54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="2" customFormat="1" ht="18" customHeight="1">
      <c r="A26" s="30"/>
      <c r="B26" s="36"/>
      <c r="C26" s="30"/>
      <c r="D26" s="30"/>
      <c r="E26" s="132" t="str">
        <f>IF('Rekapitulace stavby'!E20="","",'Rekapitulace stavby'!E20)</f>
        <v xml:space="preserve"> </v>
      </c>
      <c r="F26" s="30"/>
      <c r="G26" s="30"/>
      <c r="H26" s="30"/>
      <c r="I26" s="141" t="s">
        <v>26</v>
      </c>
      <c r="J26" s="132" t="str">
        <f>IF('Rekapitulace stavby'!AN20="","",'Rekapitulace stavby'!AN20)</f>
        <v/>
      </c>
      <c r="K26" s="30"/>
      <c r="L26" s="54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="2" customFormat="1" ht="6.96" customHeight="1">
      <c r="A27" s="30"/>
      <c r="B27" s="36"/>
      <c r="C27" s="30"/>
      <c r="D27" s="30"/>
      <c r="E27" s="30"/>
      <c r="F27" s="30"/>
      <c r="G27" s="30"/>
      <c r="H27" s="30"/>
      <c r="I27" s="30"/>
      <c r="J27" s="30"/>
      <c r="K27" s="30"/>
      <c r="L27" s="54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="2" customFormat="1" ht="12" customHeight="1">
      <c r="A28" s="30"/>
      <c r="B28" s="36"/>
      <c r="C28" s="30"/>
      <c r="D28" s="141" t="s">
        <v>35</v>
      </c>
      <c r="E28" s="30"/>
      <c r="F28" s="30"/>
      <c r="G28" s="30"/>
      <c r="H28" s="30"/>
      <c r="I28" s="30"/>
      <c r="J28" s="30"/>
      <c r="K28" s="30"/>
      <c r="L28" s="54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="8" customFormat="1" ht="16.5" customHeight="1">
      <c r="A29" s="145"/>
      <c r="B29" s="146"/>
      <c r="C29" s="145"/>
      <c r="D29" s="145"/>
      <c r="E29" s="147" t="s">
        <v>1</v>
      </c>
      <c r="F29" s="147"/>
      <c r="G29" s="147"/>
      <c r="H29" s="147"/>
      <c r="I29" s="145"/>
      <c r="J29" s="145"/>
      <c r="K29" s="145"/>
      <c r="L29" s="148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</row>
    <row r="30" s="2" customFormat="1" ht="6.96" customHeight="1">
      <c r="A30" s="30"/>
      <c r="B30" s="36"/>
      <c r="C30" s="30"/>
      <c r="D30" s="30"/>
      <c r="E30" s="30"/>
      <c r="F30" s="30"/>
      <c r="G30" s="30"/>
      <c r="H30" s="30"/>
      <c r="I30" s="30"/>
      <c r="J30" s="30"/>
      <c r="K30" s="30"/>
      <c r="L30" s="54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="2" customFormat="1" ht="6.96" customHeight="1">
      <c r="A31" s="30"/>
      <c r="B31" s="36"/>
      <c r="C31" s="30"/>
      <c r="D31" s="149"/>
      <c r="E31" s="149"/>
      <c r="F31" s="149"/>
      <c r="G31" s="149"/>
      <c r="H31" s="149"/>
      <c r="I31" s="149"/>
      <c r="J31" s="149"/>
      <c r="K31" s="149"/>
      <c r="L31" s="54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="2" customFormat="1" ht="25.44" customHeight="1">
      <c r="A32" s="30"/>
      <c r="B32" s="36"/>
      <c r="C32" s="30"/>
      <c r="D32" s="150" t="s">
        <v>36</v>
      </c>
      <c r="E32" s="30"/>
      <c r="F32" s="30"/>
      <c r="G32" s="30"/>
      <c r="H32" s="30"/>
      <c r="I32" s="30"/>
      <c r="J32" s="151">
        <f>ROUND(J127, 2)</f>
        <v>139650.17000000001</v>
      </c>
      <c r="K32" s="30"/>
      <c r="L32" s="54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="2" customFormat="1" ht="6.96" customHeight="1">
      <c r="A33" s="30"/>
      <c r="B33" s="36"/>
      <c r="C33" s="30"/>
      <c r="D33" s="149"/>
      <c r="E33" s="149"/>
      <c r="F33" s="149"/>
      <c r="G33" s="149"/>
      <c r="H33" s="149"/>
      <c r="I33" s="149"/>
      <c r="J33" s="149"/>
      <c r="K33" s="149"/>
      <c r="L33" s="54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="2" customFormat="1" ht="14.4" customHeight="1">
      <c r="A34" s="30"/>
      <c r="B34" s="36"/>
      <c r="C34" s="30"/>
      <c r="D34" s="30"/>
      <c r="E34" s="30"/>
      <c r="F34" s="152" t="s">
        <v>38</v>
      </c>
      <c r="G34" s="30"/>
      <c r="H34" s="30"/>
      <c r="I34" s="152" t="s">
        <v>37</v>
      </c>
      <c r="J34" s="152" t="s">
        <v>39</v>
      </c>
      <c r="K34" s="30"/>
      <c r="L34" s="54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="2" customFormat="1" ht="14.4" customHeight="1">
      <c r="A35" s="30"/>
      <c r="B35" s="36"/>
      <c r="C35" s="30"/>
      <c r="D35" s="153" t="s">
        <v>40</v>
      </c>
      <c r="E35" s="141" t="s">
        <v>41</v>
      </c>
      <c r="F35" s="154">
        <f>ROUND((SUM(BE127:BE238)),  2)</f>
        <v>139650.17000000001</v>
      </c>
      <c r="G35" s="30"/>
      <c r="H35" s="30"/>
      <c r="I35" s="155">
        <v>0.20999999999999999</v>
      </c>
      <c r="J35" s="154">
        <f>ROUND(((SUM(BE127:BE238))*I35),  2)</f>
        <v>29326.540000000001</v>
      </c>
      <c r="K35" s="30"/>
      <c r="L35" s="54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="2" customFormat="1" ht="14.4" customHeight="1">
      <c r="A36" s="30"/>
      <c r="B36" s="36"/>
      <c r="C36" s="30"/>
      <c r="D36" s="30"/>
      <c r="E36" s="141" t="s">
        <v>42</v>
      </c>
      <c r="F36" s="154">
        <f>ROUND((SUM(BF127:BF238)),  2)</f>
        <v>0</v>
      </c>
      <c r="G36" s="30"/>
      <c r="H36" s="30"/>
      <c r="I36" s="155">
        <v>0.14999999999999999</v>
      </c>
      <c r="J36" s="154">
        <f>ROUND(((SUM(BF127:BF238))*I36),  2)</f>
        <v>0</v>
      </c>
      <c r="K36" s="30"/>
      <c r="L36" s="54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hidden="1" s="2" customFormat="1" ht="14.4" customHeight="1">
      <c r="A37" s="30"/>
      <c r="B37" s="36"/>
      <c r="C37" s="30"/>
      <c r="D37" s="30"/>
      <c r="E37" s="141" t="s">
        <v>43</v>
      </c>
      <c r="F37" s="154">
        <f>ROUND((SUM(BG127:BG238)),  2)</f>
        <v>0</v>
      </c>
      <c r="G37" s="30"/>
      <c r="H37" s="30"/>
      <c r="I37" s="155">
        <v>0.20999999999999999</v>
      </c>
      <c r="J37" s="154">
        <f>0</f>
        <v>0</v>
      </c>
      <c r="K37" s="30"/>
      <c r="L37" s="54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hidden="1" s="2" customFormat="1" ht="14.4" customHeight="1">
      <c r="A38" s="30"/>
      <c r="B38" s="36"/>
      <c r="C38" s="30"/>
      <c r="D38" s="30"/>
      <c r="E38" s="141" t="s">
        <v>44</v>
      </c>
      <c r="F38" s="154">
        <f>ROUND((SUM(BH127:BH238)),  2)</f>
        <v>0</v>
      </c>
      <c r="G38" s="30"/>
      <c r="H38" s="30"/>
      <c r="I38" s="155">
        <v>0.14999999999999999</v>
      </c>
      <c r="J38" s="154">
        <f>0</f>
        <v>0</v>
      </c>
      <c r="K38" s="30"/>
      <c r="L38" s="54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hidden="1" s="2" customFormat="1" ht="14.4" customHeight="1">
      <c r="A39" s="30"/>
      <c r="B39" s="36"/>
      <c r="C39" s="30"/>
      <c r="D39" s="30"/>
      <c r="E39" s="141" t="s">
        <v>45</v>
      </c>
      <c r="F39" s="154">
        <f>ROUND((SUM(BI127:BI238)),  2)</f>
        <v>0</v>
      </c>
      <c r="G39" s="30"/>
      <c r="H39" s="30"/>
      <c r="I39" s="155">
        <v>0</v>
      </c>
      <c r="J39" s="154">
        <f>0</f>
        <v>0</v>
      </c>
      <c r="K39" s="30"/>
      <c r="L39" s="54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="2" customFormat="1" ht="6.96" customHeight="1">
      <c r="A40" s="30"/>
      <c r="B40" s="36"/>
      <c r="C40" s="30"/>
      <c r="D40" s="30"/>
      <c r="E40" s="30"/>
      <c r="F40" s="30"/>
      <c r="G40" s="30"/>
      <c r="H40" s="30"/>
      <c r="I40" s="30"/>
      <c r="J40" s="30"/>
      <c r="K40" s="30"/>
      <c r="L40" s="54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="2" customFormat="1" ht="25.44" customHeight="1">
      <c r="A41" s="30"/>
      <c r="B41" s="36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58"/>
      <c r="J41" s="161">
        <f>SUM(J32:J39)</f>
        <v>168976.71000000002</v>
      </c>
      <c r="K41" s="162"/>
      <c r="L41" s="54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="2" customFormat="1" ht="14.4" customHeight="1">
      <c r="A42" s="30"/>
      <c r="B42" s="36"/>
      <c r="C42" s="30"/>
      <c r="D42" s="30"/>
      <c r="E42" s="30"/>
      <c r="F42" s="30"/>
      <c r="G42" s="30"/>
      <c r="H42" s="30"/>
      <c r="I42" s="30"/>
      <c r="J42" s="30"/>
      <c r="K42" s="30"/>
      <c r="L42" s="54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4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54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0"/>
      <c r="B61" s="36"/>
      <c r="C61" s="30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54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0"/>
      <c r="B65" s="36"/>
      <c r="C65" s="30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54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0"/>
      <c r="B76" s="36"/>
      <c r="C76" s="30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54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="2" customFormat="1" ht="14.4" customHeight="1">
      <c r="A77" s="30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54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="2" customFormat="1" ht="6.96" customHeight="1">
      <c r="A81" s="30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54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="2" customFormat="1" ht="24.96" customHeight="1">
      <c r="A82" s="30"/>
      <c r="B82" s="31"/>
      <c r="C82" s="21" t="s">
        <v>117</v>
      </c>
      <c r="D82" s="32"/>
      <c r="E82" s="32"/>
      <c r="F82" s="32"/>
      <c r="G82" s="32"/>
      <c r="H82" s="32"/>
      <c r="I82" s="32"/>
      <c r="J82" s="32"/>
      <c r="K82" s="32"/>
      <c r="L82" s="54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="2" customFormat="1" ht="6.96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54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="2" customFormat="1" ht="12" customHeight="1">
      <c r="A84" s="30"/>
      <c r="B84" s="31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54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="2" customFormat="1" ht="16.5" customHeight="1">
      <c r="A85" s="30"/>
      <c r="B85" s="31"/>
      <c r="C85" s="32"/>
      <c r="D85" s="32"/>
      <c r="E85" s="174" t="str">
        <f>E7</f>
        <v>Český Brod, ul. Zborovská - Rekonstrukce chodníku</v>
      </c>
      <c r="F85" s="27"/>
      <c r="G85" s="27"/>
      <c r="H85" s="27"/>
      <c r="I85" s="32"/>
      <c r="J85" s="32"/>
      <c r="K85" s="32"/>
      <c r="L85" s="54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="1" customFormat="1" ht="12" customHeight="1">
      <c r="B86" s="19"/>
      <c r="C86" s="27" t="s">
        <v>113</v>
      </c>
      <c r="D86" s="20"/>
      <c r="E86" s="20"/>
      <c r="F86" s="20"/>
      <c r="G86" s="20"/>
      <c r="H86" s="20"/>
      <c r="I86" s="20"/>
      <c r="J86" s="20"/>
      <c r="K86" s="20"/>
      <c r="L86" s="18"/>
    </row>
    <row r="87" s="2" customFormat="1" ht="16.5" customHeight="1">
      <c r="A87" s="30"/>
      <c r="B87" s="31"/>
      <c r="C87" s="32"/>
      <c r="D87" s="32"/>
      <c r="E87" s="174" t="s">
        <v>114</v>
      </c>
      <c r="F87" s="32"/>
      <c r="G87" s="32"/>
      <c r="H87" s="32"/>
      <c r="I87" s="32"/>
      <c r="J87" s="32"/>
      <c r="K87" s="32"/>
      <c r="L87" s="54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="2" customFormat="1" ht="12" customHeight="1">
      <c r="A88" s="30"/>
      <c r="B88" s="31"/>
      <c r="C88" s="27" t="s">
        <v>115</v>
      </c>
      <c r="D88" s="32"/>
      <c r="E88" s="32"/>
      <c r="F88" s="32"/>
      <c r="G88" s="32"/>
      <c r="H88" s="32"/>
      <c r="I88" s="32"/>
      <c r="J88" s="32"/>
      <c r="K88" s="32"/>
      <c r="L88" s="54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="2" customFormat="1" ht="16.5" customHeight="1">
      <c r="A89" s="30"/>
      <c r="B89" s="31"/>
      <c r="C89" s="32"/>
      <c r="D89" s="32"/>
      <c r="E89" s="67" t="str">
        <f>E11</f>
        <v>SO 103 - Rekonstrukce chodníku SO 103</v>
      </c>
      <c r="F89" s="32"/>
      <c r="G89" s="32"/>
      <c r="H89" s="32"/>
      <c r="I89" s="32"/>
      <c r="J89" s="32"/>
      <c r="K89" s="32"/>
      <c r="L89" s="54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="2" customFormat="1" ht="6.96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54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="2" customFormat="1" ht="12" customHeight="1">
      <c r="A91" s="30"/>
      <c r="B91" s="31"/>
      <c r="C91" s="27" t="s">
        <v>18</v>
      </c>
      <c r="D91" s="32"/>
      <c r="E91" s="32"/>
      <c r="F91" s="24" t="str">
        <f>F14</f>
        <v xml:space="preserve"> </v>
      </c>
      <c r="G91" s="32"/>
      <c r="H91" s="32"/>
      <c r="I91" s="27" t="s">
        <v>20</v>
      </c>
      <c r="J91" s="70" t="str">
        <f>IF(J14="","",J14)</f>
        <v>16. 10. 2018</v>
      </c>
      <c r="K91" s="32"/>
      <c r="L91" s="54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="2" customFormat="1" ht="6.96" customHeight="1">
      <c r="A92" s="30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54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="2" customFormat="1" ht="27.9" customHeight="1">
      <c r="A93" s="30"/>
      <c r="B93" s="31"/>
      <c r="C93" s="27" t="s">
        <v>22</v>
      </c>
      <c r="D93" s="32"/>
      <c r="E93" s="32"/>
      <c r="F93" s="24" t="str">
        <f>E17</f>
        <v>Město Český Brod</v>
      </c>
      <c r="G93" s="32"/>
      <c r="H93" s="32"/>
      <c r="I93" s="27" t="s">
        <v>29</v>
      </c>
      <c r="J93" s="28" t="str">
        <f>E23</f>
        <v>FORVIA CZ, S.R.O.</v>
      </c>
      <c r="K93" s="32"/>
      <c r="L93" s="54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="2" customFormat="1" ht="15.15" customHeight="1">
      <c r="A94" s="30"/>
      <c r="B94" s="31"/>
      <c r="C94" s="27" t="s">
        <v>28</v>
      </c>
      <c r="D94" s="32"/>
      <c r="E94" s="32"/>
      <c r="F94" s="24" t="str">
        <f>IF(E20="","",E20)</f>
        <v xml:space="preserve"> </v>
      </c>
      <c r="G94" s="32"/>
      <c r="H94" s="32"/>
      <c r="I94" s="27" t="s">
        <v>34</v>
      </c>
      <c r="J94" s="28" t="str">
        <f>E26</f>
        <v xml:space="preserve"> </v>
      </c>
      <c r="K94" s="32"/>
      <c r="L94" s="54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="2" customFormat="1" ht="10.32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54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="2" customFormat="1" ht="29.28" customHeight="1">
      <c r="A96" s="30"/>
      <c r="B96" s="31"/>
      <c r="C96" s="175" t="s">
        <v>118</v>
      </c>
      <c r="D96" s="176"/>
      <c r="E96" s="176"/>
      <c r="F96" s="176"/>
      <c r="G96" s="176"/>
      <c r="H96" s="176"/>
      <c r="I96" s="176"/>
      <c r="J96" s="177" t="s">
        <v>119</v>
      </c>
      <c r="K96" s="176"/>
      <c r="L96" s="54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="2" customFormat="1" ht="10.32" customHeight="1">
      <c r="A97" s="30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54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="2" customFormat="1" ht="22.8" customHeight="1">
      <c r="A98" s="30"/>
      <c r="B98" s="31"/>
      <c r="C98" s="178" t="s">
        <v>120</v>
      </c>
      <c r="D98" s="32"/>
      <c r="E98" s="32"/>
      <c r="F98" s="32"/>
      <c r="G98" s="32"/>
      <c r="H98" s="32"/>
      <c r="I98" s="32"/>
      <c r="J98" s="101">
        <f>J127</f>
        <v>139650.16999999998</v>
      </c>
      <c r="K98" s="32"/>
      <c r="L98" s="54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5" t="s">
        <v>121</v>
      </c>
    </row>
    <row r="99" s="9" customFormat="1" ht="24.96" customHeight="1">
      <c r="A99" s="9"/>
      <c r="B99" s="179"/>
      <c r="C99" s="180"/>
      <c r="D99" s="181" t="s">
        <v>158</v>
      </c>
      <c r="E99" s="182"/>
      <c r="F99" s="182"/>
      <c r="G99" s="182"/>
      <c r="H99" s="182"/>
      <c r="I99" s="182"/>
      <c r="J99" s="183">
        <f>J128</f>
        <v>104413.37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2" customFormat="1" ht="19.92" customHeight="1">
      <c r="A100" s="12"/>
      <c r="B100" s="229"/>
      <c r="C100" s="124"/>
      <c r="D100" s="230" t="s">
        <v>159</v>
      </c>
      <c r="E100" s="231"/>
      <c r="F100" s="231"/>
      <c r="G100" s="231"/>
      <c r="H100" s="231"/>
      <c r="I100" s="231"/>
      <c r="J100" s="232">
        <f>J129</f>
        <v>22653.669999999998</v>
      </c>
      <c r="K100" s="124"/>
      <c r="L100" s="23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="12" customFormat="1" ht="19.92" customHeight="1">
      <c r="A101" s="12"/>
      <c r="B101" s="229"/>
      <c r="C101" s="124"/>
      <c r="D101" s="230" t="s">
        <v>160</v>
      </c>
      <c r="E101" s="231"/>
      <c r="F101" s="231"/>
      <c r="G101" s="231"/>
      <c r="H101" s="231"/>
      <c r="I101" s="231"/>
      <c r="J101" s="232">
        <f>J171</f>
        <v>53844</v>
      </c>
      <c r="K101" s="124"/>
      <c r="L101" s="23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="12" customFormat="1" ht="19.92" customHeight="1">
      <c r="A102" s="12"/>
      <c r="B102" s="229"/>
      <c r="C102" s="124"/>
      <c r="D102" s="230" t="s">
        <v>162</v>
      </c>
      <c r="E102" s="231"/>
      <c r="F102" s="231"/>
      <c r="G102" s="231"/>
      <c r="H102" s="231"/>
      <c r="I102" s="231"/>
      <c r="J102" s="232">
        <f>J192</f>
        <v>27915.700000000001</v>
      </c>
      <c r="K102" s="124"/>
      <c r="L102" s="23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="9" customFormat="1" ht="24.96" customHeight="1">
      <c r="A103" s="9"/>
      <c r="B103" s="179"/>
      <c r="C103" s="180"/>
      <c r="D103" s="181" t="s">
        <v>163</v>
      </c>
      <c r="E103" s="182"/>
      <c r="F103" s="182"/>
      <c r="G103" s="182"/>
      <c r="H103" s="182"/>
      <c r="I103" s="182"/>
      <c r="J103" s="183">
        <f>J219</f>
        <v>5225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2" customFormat="1" ht="19.92" customHeight="1">
      <c r="A104" s="12"/>
      <c r="B104" s="229"/>
      <c r="C104" s="124"/>
      <c r="D104" s="230" t="s">
        <v>164</v>
      </c>
      <c r="E104" s="231"/>
      <c r="F104" s="231"/>
      <c r="G104" s="231"/>
      <c r="H104" s="231"/>
      <c r="I104" s="231"/>
      <c r="J104" s="232">
        <f>J220</f>
        <v>5225</v>
      </c>
      <c r="K104" s="124"/>
      <c r="L104" s="23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="9" customFormat="1" ht="24.96" customHeight="1">
      <c r="A105" s="9"/>
      <c r="B105" s="179"/>
      <c r="C105" s="180"/>
      <c r="D105" s="181" t="s">
        <v>122</v>
      </c>
      <c r="E105" s="182"/>
      <c r="F105" s="182"/>
      <c r="G105" s="182"/>
      <c r="H105" s="182"/>
      <c r="I105" s="182"/>
      <c r="J105" s="183">
        <f>J225</f>
        <v>30011.799999999999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0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54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="2" customFormat="1" ht="6.96" customHeight="1">
      <c r="A107" s="30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4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11" s="2" customFormat="1" ht="6.96" customHeight="1">
      <c r="A111" s="30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4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="2" customFormat="1" ht="24.96" customHeight="1">
      <c r="A112" s="30"/>
      <c r="B112" s="31"/>
      <c r="C112" s="21" t="s">
        <v>123</v>
      </c>
      <c r="D112" s="32"/>
      <c r="E112" s="32"/>
      <c r="F112" s="32"/>
      <c r="G112" s="32"/>
      <c r="H112" s="32"/>
      <c r="I112" s="32"/>
      <c r="J112" s="32"/>
      <c r="K112" s="32"/>
      <c r="L112" s="54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="2" customFormat="1" ht="6.96" customHeight="1">
      <c r="A113" s="30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54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="2" customFormat="1" ht="12" customHeight="1">
      <c r="A114" s="30"/>
      <c r="B114" s="31"/>
      <c r="C114" s="27" t="s">
        <v>14</v>
      </c>
      <c r="D114" s="32"/>
      <c r="E114" s="32"/>
      <c r="F114" s="32"/>
      <c r="G114" s="32"/>
      <c r="H114" s="32"/>
      <c r="I114" s="32"/>
      <c r="J114" s="32"/>
      <c r="K114" s="32"/>
      <c r="L114" s="54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="2" customFormat="1" ht="16.5" customHeight="1">
      <c r="A115" s="30"/>
      <c r="B115" s="31"/>
      <c r="C115" s="32"/>
      <c r="D115" s="32"/>
      <c r="E115" s="174" t="str">
        <f>E7</f>
        <v>Český Brod, ul. Zborovská - Rekonstrukce chodníku</v>
      </c>
      <c r="F115" s="27"/>
      <c r="G115" s="27"/>
      <c r="H115" s="27"/>
      <c r="I115" s="32"/>
      <c r="J115" s="32"/>
      <c r="K115" s="32"/>
      <c r="L115" s="54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="1" customFormat="1" ht="12" customHeight="1">
      <c r="B116" s="19"/>
      <c r="C116" s="27" t="s">
        <v>113</v>
      </c>
      <c r="D116" s="20"/>
      <c r="E116" s="20"/>
      <c r="F116" s="20"/>
      <c r="G116" s="20"/>
      <c r="H116" s="20"/>
      <c r="I116" s="20"/>
      <c r="J116" s="20"/>
      <c r="K116" s="20"/>
      <c r="L116" s="18"/>
    </row>
    <row r="117" s="2" customFormat="1" ht="16.5" customHeight="1">
      <c r="A117" s="30"/>
      <c r="B117" s="31"/>
      <c r="C117" s="32"/>
      <c r="D117" s="32"/>
      <c r="E117" s="174" t="s">
        <v>114</v>
      </c>
      <c r="F117" s="32"/>
      <c r="G117" s="32"/>
      <c r="H117" s="32"/>
      <c r="I117" s="32"/>
      <c r="J117" s="32"/>
      <c r="K117" s="32"/>
      <c r="L117" s="54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="2" customFormat="1" ht="12" customHeight="1">
      <c r="A118" s="30"/>
      <c r="B118" s="31"/>
      <c r="C118" s="27" t="s">
        <v>115</v>
      </c>
      <c r="D118" s="32"/>
      <c r="E118" s="32"/>
      <c r="F118" s="32"/>
      <c r="G118" s="32"/>
      <c r="H118" s="32"/>
      <c r="I118" s="32"/>
      <c r="J118" s="32"/>
      <c r="K118" s="32"/>
      <c r="L118" s="54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="2" customFormat="1" ht="16.5" customHeight="1">
      <c r="A119" s="30"/>
      <c r="B119" s="31"/>
      <c r="C119" s="32"/>
      <c r="D119" s="32"/>
      <c r="E119" s="67" t="str">
        <f>E11</f>
        <v>SO 103 - Rekonstrukce chodníku SO 103</v>
      </c>
      <c r="F119" s="32"/>
      <c r="G119" s="32"/>
      <c r="H119" s="32"/>
      <c r="I119" s="32"/>
      <c r="J119" s="32"/>
      <c r="K119" s="32"/>
      <c r="L119" s="54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="2" customFormat="1" ht="6.96" customHeight="1">
      <c r="A120" s="30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54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="2" customFormat="1" ht="12" customHeight="1">
      <c r="A121" s="30"/>
      <c r="B121" s="31"/>
      <c r="C121" s="27" t="s">
        <v>18</v>
      </c>
      <c r="D121" s="32"/>
      <c r="E121" s="32"/>
      <c r="F121" s="24" t="str">
        <f>F14</f>
        <v xml:space="preserve"> </v>
      </c>
      <c r="G121" s="32"/>
      <c r="H121" s="32"/>
      <c r="I121" s="27" t="s">
        <v>20</v>
      </c>
      <c r="J121" s="70" t="str">
        <f>IF(J14="","",J14)</f>
        <v>16. 10. 2018</v>
      </c>
      <c r="K121" s="32"/>
      <c r="L121" s="54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="2" customFormat="1" ht="6.96" customHeight="1">
      <c r="A122" s="30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54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="2" customFormat="1" ht="27.9" customHeight="1">
      <c r="A123" s="30"/>
      <c r="B123" s="31"/>
      <c r="C123" s="27" t="s">
        <v>22</v>
      </c>
      <c r="D123" s="32"/>
      <c r="E123" s="32"/>
      <c r="F123" s="24" t="str">
        <f>E17</f>
        <v>Město Český Brod</v>
      </c>
      <c r="G123" s="32"/>
      <c r="H123" s="32"/>
      <c r="I123" s="27" t="s">
        <v>29</v>
      </c>
      <c r="J123" s="28" t="str">
        <f>E23</f>
        <v>FORVIA CZ, S.R.O.</v>
      </c>
      <c r="K123" s="32"/>
      <c r="L123" s="54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="2" customFormat="1" ht="15.15" customHeight="1">
      <c r="A124" s="30"/>
      <c r="B124" s="31"/>
      <c r="C124" s="27" t="s">
        <v>28</v>
      </c>
      <c r="D124" s="32"/>
      <c r="E124" s="32"/>
      <c r="F124" s="24" t="str">
        <f>IF(E20="","",E20)</f>
        <v xml:space="preserve"> </v>
      </c>
      <c r="G124" s="32"/>
      <c r="H124" s="32"/>
      <c r="I124" s="27" t="s">
        <v>34</v>
      </c>
      <c r="J124" s="28" t="str">
        <f>E26</f>
        <v xml:space="preserve"> </v>
      </c>
      <c r="K124" s="32"/>
      <c r="L124" s="54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="2" customFormat="1" ht="10.32" customHeight="1">
      <c r="A125" s="30"/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54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="10" customFormat="1" ht="29.28" customHeight="1">
      <c r="A126" s="185"/>
      <c r="B126" s="186"/>
      <c r="C126" s="187" t="s">
        <v>124</v>
      </c>
      <c r="D126" s="188" t="s">
        <v>61</v>
      </c>
      <c r="E126" s="188" t="s">
        <v>57</v>
      </c>
      <c r="F126" s="188" t="s">
        <v>58</v>
      </c>
      <c r="G126" s="188" t="s">
        <v>125</v>
      </c>
      <c r="H126" s="188" t="s">
        <v>126</v>
      </c>
      <c r="I126" s="188" t="s">
        <v>127</v>
      </c>
      <c r="J126" s="188" t="s">
        <v>119</v>
      </c>
      <c r="K126" s="189" t="s">
        <v>128</v>
      </c>
      <c r="L126" s="190"/>
      <c r="M126" s="91" t="s">
        <v>1</v>
      </c>
      <c r="N126" s="92" t="s">
        <v>40</v>
      </c>
      <c r="O126" s="92" t="s">
        <v>129</v>
      </c>
      <c r="P126" s="92" t="s">
        <v>130</v>
      </c>
      <c r="Q126" s="92" t="s">
        <v>131</v>
      </c>
      <c r="R126" s="92" t="s">
        <v>132</v>
      </c>
      <c r="S126" s="92" t="s">
        <v>133</v>
      </c>
      <c r="T126" s="93" t="s">
        <v>134</v>
      </c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</row>
    <row r="127" s="2" customFormat="1" ht="22.8" customHeight="1">
      <c r="A127" s="30"/>
      <c r="B127" s="31"/>
      <c r="C127" s="98" t="s">
        <v>135</v>
      </c>
      <c r="D127" s="32"/>
      <c r="E127" s="32"/>
      <c r="F127" s="32"/>
      <c r="G127" s="32"/>
      <c r="H127" s="32"/>
      <c r="I127" s="32"/>
      <c r="J127" s="191">
        <f>BK127</f>
        <v>139650.16999999998</v>
      </c>
      <c r="K127" s="32"/>
      <c r="L127" s="36"/>
      <c r="M127" s="94"/>
      <c r="N127" s="192"/>
      <c r="O127" s="95"/>
      <c r="P127" s="193">
        <f>P128+P219+P225</f>
        <v>0</v>
      </c>
      <c r="Q127" s="95"/>
      <c r="R127" s="193">
        <f>R128+R219+R225</f>
        <v>0</v>
      </c>
      <c r="S127" s="95"/>
      <c r="T127" s="194">
        <f>T128+T219+T225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5" t="s">
        <v>75</v>
      </c>
      <c r="AU127" s="15" t="s">
        <v>121</v>
      </c>
      <c r="BK127" s="195">
        <f>BK128+BK219+BK225</f>
        <v>139650.16999999998</v>
      </c>
    </row>
    <row r="128" s="11" customFormat="1" ht="25.92" customHeight="1">
      <c r="A128" s="11"/>
      <c r="B128" s="196"/>
      <c r="C128" s="197"/>
      <c r="D128" s="198" t="s">
        <v>75</v>
      </c>
      <c r="E128" s="199" t="s">
        <v>165</v>
      </c>
      <c r="F128" s="199" t="s">
        <v>166</v>
      </c>
      <c r="G128" s="197"/>
      <c r="H128" s="197"/>
      <c r="I128" s="197"/>
      <c r="J128" s="200">
        <f>BK128</f>
        <v>104413.37</v>
      </c>
      <c r="K128" s="197"/>
      <c r="L128" s="201"/>
      <c r="M128" s="202"/>
      <c r="N128" s="203"/>
      <c r="O128" s="203"/>
      <c r="P128" s="204">
        <f>P129+P171+P192</f>
        <v>0</v>
      </c>
      <c r="Q128" s="203"/>
      <c r="R128" s="204">
        <f>R129+R171+R192</f>
        <v>0</v>
      </c>
      <c r="S128" s="203"/>
      <c r="T128" s="205">
        <f>T129+T171+T192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206" t="s">
        <v>83</v>
      </c>
      <c r="AT128" s="207" t="s">
        <v>75</v>
      </c>
      <c r="AU128" s="207" t="s">
        <v>76</v>
      </c>
      <c r="AY128" s="206" t="s">
        <v>139</v>
      </c>
      <c r="BK128" s="208">
        <f>BK129+BK171+BK192</f>
        <v>104413.37</v>
      </c>
    </row>
    <row r="129" s="11" customFormat="1" ht="22.8" customHeight="1">
      <c r="A129" s="11"/>
      <c r="B129" s="196"/>
      <c r="C129" s="197"/>
      <c r="D129" s="198" t="s">
        <v>75</v>
      </c>
      <c r="E129" s="234" t="s">
        <v>83</v>
      </c>
      <c r="F129" s="234" t="s">
        <v>167</v>
      </c>
      <c r="G129" s="197"/>
      <c r="H129" s="197"/>
      <c r="I129" s="197"/>
      <c r="J129" s="235">
        <f>BK129</f>
        <v>22653.669999999998</v>
      </c>
      <c r="K129" s="197"/>
      <c r="L129" s="201"/>
      <c r="M129" s="202"/>
      <c r="N129" s="203"/>
      <c r="O129" s="203"/>
      <c r="P129" s="204">
        <f>SUM(P130:P170)</f>
        <v>0</v>
      </c>
      <c r="Q129" s="203"/>
      <c r="R129" s="204">
        <f>SUM(R130:R170)</f>
        <v>0</v>
      </c>
      <c r="S129" s="203"/>
      <c r="T129" s="205">
        <f>SUM(T130:T170)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06" t="s">
        <v>83</v>
      </c>
      <c r="AT129" s="207" t="s">
        <v>75</v>
      </c>
      <c r="AU129" s="207" t="s">
        <v>83</v>
      </c>
      <c r="AY129" s="206" t="s">
        <v>139</v>
      </c>
      <c r="BK129" s="208">
        <f>SUM(BK130:BK170)</f>
        <v>22653.669999999998</v>
      </c>
    </row>
    <row r="130" s="2" customFormat="1" ht="24" customHeight="1">
      <c r="A130" s="30"/>
      <c r="B130" s="31"/>
      <c r="C130" s="209" t="s">
        <v>83</v>
      </c>
      <c r="D130" s="209" t="s">
        <v>140</v>
      </c>
      <c r="E130" s="210" t="s">
        <v>168</v>
      </c>
      <c r="F130" s="211" t="s">
        <v>169</v>
      </c>
      <c r="G130" s="212" t="s">
        <v>170</v>
      </c>
      <c r="H130" s="213">
        <v>6.2199999999999998</v>
      </c>
      <c r="I130" s="214">
        <v>904</v>
      </c>
      <c r="J130" s="214">
        <f>ROUND(I130*H130,2)</f>
        <v>5622.8800000000001</v>
      </c>
      <c r="K130" s="211" t="s">
        <v>171</v>
      </c>
      <c r="L130" s="36"/>
      <c r="M130" s="215" t="s">
        <v>1</v>
      </c>
      <c r="N130" s="216" t="s">
        <v>41</v>
      </c>
      <c r="O130" s="217">
        <v>0</v>
      </c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219" t="s">
        <v>138</v>
      </c>
      <c r="AT130" s="219" t="s">
        <v>140</v>
      </c>
      <c r="AU130" s="219" t="s">
        <v>85</v>
      </c>
      <c r="AY130" s="15" t="s">
        <v>139</v>
      </c>
      <c r="BE130" s="220">
        <f>IF(N130="základní",J130,0)</f>
        <v>5622.8800000000001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5" t="s">
        <v>83</v>
      </c>
      <c r="BK130" s="220">
        <f>ROUND(I130*H130,2)</f>
        <v>5622.8800000000001</v>
      </c>
      <c r="BL130" s="15" t="s">
        <v>138</v>
      </c>
      <c r="BM130" s="219" t="s">
        <v>406</v>
      </c>
    </row>
    <row r="131" s="2" customFormat="1">
      <c r="A131" s="30"/>
      <c r="B131" s="31"/>
      <c r="C131" s="32"/>
      <c r="D131" s="221" t="s">
        <v>146</v>
      </c>
      <c r="E131" s="32"/>
      <c r="F131" s="222" t="s">
        <v>169</v>
      </c>
      <c r="G131" s="32"/>
      <c r="H131" s="32"/>
      <c r="I131" s="32"/>
      <c r="J131" s="32"/>
      <c r="K131" s="32"/>
      <c r="L131" s="36"/>
      <c r="M131" s="223"/>
      <c r="N131" s="224"/>
      <c r="O131" s="82"/>
      <c r="P131" s="82"/>
      <c r="Q131" s="82"/>
      <c r="R131" s="82"/>
      <c r="S131" s="82"/>
      <c r="T131" s="83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T131" s="15" t="s">
        <v>146</v>
      </c>
      <c r="AU131" s="15" t="s">
        <v>85</v>
      </c>
    </row>
    <row r="132" s="2" customFormat="1">
      <c r="A132" s="30"/>
      <c r="B132" s="31"/>
      <c r="C132" s="32"/>
      <c r="D132" s="221" t="s">
        <v>173</v>
      </c>
      <c r="E132" s="32"/>
      <c r="F132" s="236" t="s">
        <v>174</v>
      </c>
      <c r="G132" s="32"/>
      <c r="H132" s="32"/>
      <c r="I132" s="32"/>
      <c r="J132" s="32"/>
      <c r="K132" s="32"/>
      <c r="L132" s="36"/>
      <c r="M132" s="223"/>
      <c r="N132" s="224"/>
      <c r="O132" s="82"/>
      <c r="P132" s="82"/>
      <c r="Q132" s="82"/>
      <c r="R132" s="82"/>
      <c r="S132" s="82"/>
      <c r="T132" s="83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5" t="s">
        <v>173</v>
      </c>
      <c r="AU132" s="15" t="s">
        <v>85</v>
      </c>
    </row>
    <row r="133" s="2" customFormat="1">
      <c r="A133" s="30"/>
      <c r="B133" s="31"/>
      <c r="C133" s="32"/>
      <c r="D133" s="221" t="s">
        <v>175</v>
      </c>
      <c r="E133" s="32"/>
      <c r="F133" s="236" t="s">
        <v>176</v>
      </c>
      <c r="G133" s="32"/>
      <c r="H133" s="32"/>
      <c r="I133" s="32"/>
      <c r="J133" s="32"/>
      <c r="K133" s="32"/>
      <c r="L133" s="36"/>
      <c r="M133" s="223"/>
      <c r="N133" s="224"/>
      <c r="O133" s="82"/>
      <c r="P133" s="82"/>
      <c r="Q133" s="82"/>
      <c r="R133" s="82"/>
      <c r="S133" s="82"/>
      <c r="T133" s="83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T133" s="15" t="s">
        <v>175</v>
      </c>
      <c r="AU133" s="15" t="s">
        <v>85</v>
      </c>
    </row>
    <row r="134" s="13" customFormat="1">
      <c r="A134" s="13"/>
      <c r="B134" s="237"/>
      <c r="C134" s="238"/>
      <c r="D134" s="221" t="s">
        <v>177</v>
      </c>
      <c r="E134" s="239" t="s">
        <v>1</v>
      </c>
      <c r="F134" s="240" t="s">
        <v>407</v>
      </c>
      <c r="G134" s="238"/>
      <c r="H134" s="241">
        <v>5.5199999999999996</v>
      </c>
      <c r="I134" s="238"/>
      <c r="J134" s="238"/>
      <c r="K134" s="238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177</v>
      </c>
      <c r="AU134" s="246" t="s">
        <v>85</v>
      </c>
      <c r="AV134" s="13" t="s">
        <v>85</v>
      </c>
      <c r="AW134" s="13" t="s">
        <v>33</v>
      </c>
      <c r="AX134" s="13" t="s">
        <v>76</v>
      </c>
      <c r="AY134" s="246" t="s">
        <v>139</v>
      </c>
    </row>
    <row r="135" s="13" customFormat="1">
      <c r="A135" s="13"/>
      <c r="B135" s="237"/>
      <c r="C135" s="238"/>
      <c r="D135" s="221" t="s">
        <v>177</v>
      </c>
      <c r="E135" s="239" t="s">
        <v>1</v>
      </c>
      <c r="F135" s="240" t="s">
        <v>408</v>
      </c>
      <c r="G135" s="238"/>
      <c r="H135" s="241">
        <v>0.69999999999999996</v>
      </c>
      <c r="I135" s="238"/>
      <c r="J135" s="238"/>
      <c r="K135" s="238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177</v>
      </c>
      <c r="AU135" s="246" t="s">
        <v>85</v>
      </c>
      <c r="AV135" s="13" t="s">
        <v>85</v>
      </c>
      <c r="AW135" s="13" t="s">
        <v>33</v>
      </c>
      <c r="AX135" s="13" t="s">
        <v>76</v>
      </c>
      <c r="AY135" s="246" t="s">
        <v>139</v>
      </c>
    </row>
    <row r="136" s="2" customFormat="1" ht="24" customHeight="1">
      <c r="A136" s="30"/>
      <c r="B136" s="31"/>
      <c r="C136" s="209" t="s">
        <v>85</v>
      </c>
      <c r="D136" s="209" t="s">
        <v>140</v>
      </c>
      <c r="E136" s="210" t="s">
        <v>180</v>
      </c>
      <c r="F136" s="211" t="s">
        <v>181</v>
      </c>
      <c r="G136" s="212" t="s">
        <v>170</v>
      </c>
      <c r="H136" s="213">
        <v>19.920000000000002</v>
      </c>
      <c r="I136" s="214">
        <v>452</v>
      </c>
      <c r="J136" s="214">
        <f>ROUND(I136*H136,2)</f>
        <v>9003.8400000000001</v>
      </c>
      <c r="K136" s="211" t="s">
        <v>171</v>
      </c>
      <c r="L136" s="36"/>
      <c r="M136" s="215" t="s">
        <v>1</v>
      </c>
      <c r="N136" s="216" t="s">
        <v>41</v>
      </c>
      <c r="O136" s="217">
        <v>0</v>
      </c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219" t="s">
        <v>138</v>
      </c>
      <c r="AT136" s="219" t="s">
        <v>140</v>
      </c>
      <c r="AU136" s="219" t="s">
        <v>85</v>
      </c>
      <c r="AY136" s="15" t="s">
        <v>139</v>
      </c>
      <c r="BE136" s="220">
        <f>IF(N136="základní",J136,0)</f>
        <v>9003.8400000000001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15" t="s">
        <v>83</v>
      </c>
      <c r="BK136" s="220">
        <f>ROUND(I136*H136,2)</f>
        <v>9003.8400000000001</v>
      </c>
      <c r="BL136" s="15" t="s">
        <v>138</v>
      </c>
      <c r="BM136" s="219" t="s">
        <v>409</v>
      </c>
    </row>
    <row r="137" s="2" customFormat="1">
      <c r="A137" s="30"/>
      <c r="B137" s="31"/>
      <c r="C137" s="32"/>
      <c r="D137" s="221" t="s">
        <v>146</v>
      </c>
      <c r="E137" s="32"/>
      <c r="F137" s="222" t="s">
        <v>181</v>
      </c>
      <c r="G137" s="32"/>
      <c r="H137" s="32"/>
      <c r="I137" s="32"/>
      <c r="J137" s="32"/>
      <c r="K137" s="32"/>
      <c r="L137" s="36"/>
      <c r="M137" s="223"/>
      <c r="N137" s="224"/>
      <c r="O137" s="82"/>
      <c r="P137" s="82"/>
      <c r="Q137" s="82"/>
      <c r="R137" s="82"/>
      <c r="S137" s="82"/>
      <c r="T137" s="83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T137" s="15" t="s">
        <v>146</v>
      </c>
      <c r="AU137" s="15" t="s">
        <v>85</v>
      </c>
    </row>
    <row r="138" s="2" customFormat="1">
      <c r="A138" s="30"/>
      <c r="B138" s="31"/>
      <c r="C138" s="32"/>
      <c r="D138" s="221" t="s">
        <v>173</v>
      </c>
      <c r="E138" s="32"/>
      <c r="F138" s="236" t="s">
        <v>174</v>
      </c>
      <c r="G138" s="32"/>
      <c r="H138" s="32"/>
      <c r="I138" s="32"/>
      <c r="J138" s="32"/>
      <c r="K138" s="32"/>
      <c r="L138" s="36"/>
      <c r="M138" s="223"/>
      <c r="N138" s="224"/>
      <c r="O138" s="82"/>
      <c r="P138" s="82"/>
      <c r="Q138" s="82"/>
      <c r="R138" s="82"/>
      <c r="S138" s="82"/>
      <c r="T138" s="83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T138" s="15" t="s">
        <v>173</v>
      </c>
      <c r="AU138" s="15" t="s">
        <v>85</v>
      </c>
    </row>
    <row r="139" s="2" customFormat="1">
      <c r="A139" s="30"/>
      <c r="B139" s="31"/>
      <c r="C139" s="32"/>
      <c r="D139" s="221" t="s">
        <v>175</v>
      </c>
      <c r="E139" s="32"/>
      <c r="F139" s="236" t="s">
        <v>183</v>
      </c>
      <c r="G139" s="32"/>
      <c r="H139" s="32"/>
      <c r="I139" s="32"/>
      <c r="J139" s="32"/>
      <c r="K139" s="32"/>
      <c r="L139" s="36"/>
      <c r="M139" s="223"/>
      <c r="N139" s="224"/>
      <c r="O139" s="82"/>
      <c r="P139" s="82"/>
      <c r="Q139" s="82"/>
      <c r="R139" s="82"/>
      <c r="S139" s="82"/>
      <c r="T139" s="83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T139" s="15" t="s">
        <v>175</v>
      </c>
      <c r="AU139" s="15" t="s">
        <v>85</v>
      </c>
    </row>
    <row r="140" s="13" customFormat="1">
      <c r="A140" s="13"/>
      <c r="B140" s="237"/>
      <c r="C140" s="238"/>
      <c r="D140" s="221" t="s">
        <v>177</v>
      </c>
      <c r="E140" s="239" t="s">
        <v>1</v>
      </c>
      <c r="F140" s="240" t="s">
        <v>410</v>
      </c>
      <c r="G140" s="238"/>
      <c r="H140" s="241">
        <v>19.920000000000002</v>
      </c>
      <c r="I140" s="238"/>
      <c r="J140" s="238"/>
      <c r="K140" s="238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177</v>
      </c>
      <c r="AU140" s="246" t="s">
        <v>85</v>
      </c>
      <c r="AV140" s="13" t="s">
        <v>85</v>
      </c>
      <c r="AW140" s="13" t="s">
        <v>33</v>
      </c>
      <c r="AX140" s="13" t="s">
        <v>76</v>
      </c>
      <c r="AY140" s="246" t="s">
        <v>139</v>
      </c>
    </row>
    <row r="141" s="2" customFormat="1" ht="24" customHeight="1">
      <c r="A141" s="30"/>
      <c r="B141" s="31"/>
      <c r="C141" s="209" t="s">
        <v>153</v>
      </c>
      <c r="D141" s="209" t="s">
        <v>140</v>
      </c>
      <c r="E141" s="210" t="s">
        <v>186</v>
      </c>
      <c r="F141" s="211" t="s">
        <v>187</v>
      </c>
      <c r="G141" s="212" t="s">
        <v>188</v>
      </c>
      <c r="H141" s="213">
        <v>13</v>
      </c>
      <c r="I141" s="214">
        <v>89</v>
      </c>
      <c r="J141" s="214">
        <f>ROUND(I141*H141,2)</f>
        <v>1157</v>
      </c>
      <c r="K141" s="211" t="s">
        <v>171</v>
      </c>
      <c r="L141" s="36"/>
      <c r="M141" s="215" t="s">
        <v>1</v>
      </c>
      <c r="N141" s="216" t="s">
        <v>41</v>
      </c>
      <c r="O141" s="217">
        <v>0</v>
      </c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219" t="s">
        <v>138</v>
      </c>
      <c r="AT141" s="219" t="s">
        <v>140</v>
      </c>
      <c r="AU141" s="219" t="s">
        <v>85</v>
      </c>
      <c r="AY141" s="15" t="s">
        <v>139</v>
      </c>
      <c r="BE141" s="220">
        <f>IF(N141="základní",J141,0)</f>
        <v>1157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5" t="s">
        <v>83</v>
      </c>
      <c r="BK141" s="220">
        <f>ROUND(I141*H141,2)</f>
        <v>1157</v>
      </c>
      <c r="BL141" s="15" t="s">
        <v>138</v>
      </c>
      <c r="BM141" s="219" t="s">
        <v>411</v>
      </c>
    </row>
    <row r="142" s="2" customFormat="1">
      <c r="A142" s="30"/>
      <c r="B142" s="31"/>
      <c r="C142" s="32"/>
      <c r="D142" s="221" t="s">
        <v>146</v>
      </c>
      <c r="E142" s="32"/>
      <c r="F142" s="222" t="s">
        <v>190</v>
      </c>
      <c r="G142" s="32"/>
      <c r="H142" s="32"/>
      <c r="I142" s="32"/>
      <c r="J142" s="32"/>
      <c r="K142" s="32"/>
      <c r="L142" s="36"/>
      <c r="M142" s="223"/>
      <c r="N142" s="224"/>
      <c r="O142" s="82"/>
      <c r="P142" s="82"/>
      <c r="Q142" s="82"/>
      <c r="R142" s="82"/>
      <c r="S142" s="82"/>
      <c r="T142" s="83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T142" s="15" t="s">
        <v>146</v>
      </c>
      <c r="AU142" s="15" t="s">
        <v>85</v>
      </c>
    </row>
    <row r="143" s="2" customFormat="1">
      <c r="A143" s="30"/>
      <c r="B143" s="31"/>
      <c r="C143" s="32"/>
      <c r="D143" s="221" t="s">
        <v>173</v>
      </c>
      <c r="E143" s="32"/>
      <c r="F143" s="236" t="s">
        <v>174</v>
      </c>
      <c r="G143" s="32"/>
      <c r="H143" s="32"/>
      <c r="I143" s="32"/>
      <c r="J143" s="32"/>
      <c r="K143" s="32"/>
      <c r="L143" s="36"/>
      <c r="M143" s="223"/>
      <c r="N143" s="224"/>
      <c r="O143" s="82"/>
      <c r="P143" s="82"/>
      <c r="Q143" s="82"/>
      <c r="R143" s="82"/>
      <c r="S143" s="82"/>
      <c r="T143" s="83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T143" s="15" t="s">
        <v>173</v>
      </c>
      <c r="AU143" s="15" t="s">
        <v>85</v>
      </c>
    </row>
    <row r="144" s="2" customFormat="1">
      <c r="A144" s="30"/>
      <c r="B144" s="31"/>
      <c r="C144" s="32"/>
      <c r="D144" s="221" t="s">
        <v>175</v>
      </c>
      <c r="E144" s="32"/>
      <c r="F144" s="236" t="s">
        <v>191</v>
      </c>
      <c r="G144" s="32"/>
      <c r="H144" s="32"/>
      <c r="I144" s="32"/>
      <c r="J144" s="32"/>
      <c r="K144" s="32"/>
      <c r="L144" s="36"/>
      <c r="M144" s="223"/>
      <c r="N144" s="224"/>
      <c r="O144" s="82"/>
      <c r="P144" s="82"/>
      <c r="Q144" s="82"/>
      <c r="R144" s="82"/>
      <c r="S144" s="82"/>
      <c r="T144" s="83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T144" s="15" t="s">
        <v>175</v>
      </c>
      <c r="AU144" s="15" t="s">
        <v>85</v>
      </c>
    </row>
    <row r="145" s="13" customFormat="1">
      <c r="A145" s="13"/>
      <c r="B145" s="237"/>
      <c r="C145" s="238"/>
      <c r="D145" s="221" t="s">
        <v>177</v>
      </c>
      <c r="E145" s="239" t="s">
        <v>1</v>
      </c>
      <c r="F145" s="240" t="s">
        <v>412</v>
      </c>
      <c r="G145" s="238"/>
      <c r="H145" s="241">
        <v>13</v>
      </c>
      <c r="I145" s="238"/>
      <c r="J145" s="238"/>
      <c r="K145" s="238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177</v>
      </c>
      <c r="AU145" s="246" t="s">
        <v>85</v>
      </c>
      <c r="AV145" s="13" t="s">
        <v>85</v>
      </c>
      <c r="AW145" s="13" t="s">
        <v>33</v>
      </c>
      <c r="AX145" s="13" t="s">
        <v>83</v>
      </c>
      <c r="AY145" s="246" t="s">
        <v>139</v>
      </c>
    </row>
    <row r="146" s="2" customFormat="1" ht="24" customHeight="1">
      <c r="A146" s="30"/>
      <c r="B146" s="31"/>
      <c r="C146" s="209" t="s">
        <v>138</v>
      </c>
      <c r="D146" s="209" t="s">
        <v>140</v>
      </c>
      <c r="E146" s="210" t="s">
        <v>193</v>
      </c>
      <c r="F146" s="211" t="s">
        <v>194</v>
      </c>
      <c r="G146" s="212" t="s">
        <v>188</v>
      </c>
      <c r="H146" s="213">
        <v>13</v>
      </c>
      <c r="I146" s="214">
        <v>144</v>
      </c>
      <c r="J146" s="214">
        <f>ROUND(I146*H146,2)</f>
        <v>1872</v>
      </c>
      <c r="K146" s="211" t="s">
        <v>171</v>
      </c>
      <c r="L146" s="36"/>
      <c r="M146" s="215" t="s">
        <v>1</v>
      </c>
      <c r="N146" s="216" t="s">
        <v>41</v>
      </c>
      <c r="O146" s="217">
        <v>0</v>
      </c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219" t="s">
        <v>138</v>
      </c>
      <c r="AT146" s="219" t="s">
        <v>140</v>
      </c>
      <c r="AU146" s="219" t="s">
        <v>85</v>
      </c>
      <c r="AY146" s="15" t="s">
        <v>139</v>
      </c>
      <c r="BE146" s="220">
        <f>IF(N146="základní",J146,0)</f>
        <v>1872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5" t="s">
        <v>83</v>
      </c>
      <c r="BK146" s="220">
        <f>ROUND(I146*H146,2)</f>
        <v>1872</v>
      </c>
      <c r="BL146" s="15" t="s">
        <v>138</v>
      </c>
      <c r="BM146" s="219" t="s">
        <v>413</v>
      </c>
    </row>
    <row r="147" s="2" customFormat="1">
      <c r="A147" s="30"/>
      <c r="B147" s="31"/>
      <c r="C147" s="32"/>
      <c r="D147" s="221" t="s">
        <v>146</v>
      </c>
      <c r="E147" s="32"/>
      <c r="F147" s="222" t="s">
        <v>194</v>
      </c>
      <c r="G147" s="32"/>
      <c r="H147" s="32"/>
      <c r="I147" s="32"/>
      <c r="J147" s="32"/>
      <c r="K147" s="32"/>
      <c r="L147" s="36"/>
      <c r="M147" s="223"/>
      <c r="N147" s="224"/>
      <c r="O147" s="82"/>
      <c r="P147" s="82"/>
      <c r="Q147" s="82"/>
      <c r="R147" s="82"/>
      <c r="S147" s="82"/>
      <c r="T147" s="83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T147" s="15" t="s">
        <v>146</v>
      </c>
      <c r="AU147" s="15" t="s">
        <v>85</v>
      </c>
    </row>
    <row r="148" s="2" customFormat="1">
      <c r="A148" s="30"/>
      <c r="B148" s="31"/>
      <c r="C148" s="32"/>
      <c r="D148" s="221" t="s">
        <v>173</v>
      </c>
      <c r="E148" s="32"/>
      <c r="F148" s="236" t="s">
        <v>196</v>
      </c>
      <c r="G148" s="32"/>
      <c r="H148" s="32"/>
      <c r="I148" s="32"/>
      <c r="J148" s="32"/>
      <c r="K148" s="32"/>
      <c r="L148" s="36"/>
      <c r="M148" s="223"/>
      <c r="N148" s="224"/>
      <c r="O148" s="82"/>
      <c r="P148" s="82"/>
      <c r="Q148" s="82"/>
      <c r="R148" s="82"/>
      <c r="S148" s="82"/>
      <c r="T148" s="83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T148" s="15" t="s">
        <v>173</v>
      </c>
      <c r="AU148" s="15" t="s">
        <v>85</v>
      </c>
    </row>
    <row r="149" s="13" customFormat="1">
      <c r="A149" s="13"/>
      <c r="B149" s="237"/>
      <c r="C149" s="238"/>
      <c r="D149" s="221" t="s">
        <v>177</v>
      </c>
      <c r="E149" s="239" t="s">
        <v>1</v>
      </c>
      <c r="F149" s="240" t="s">
        <v>414</v>
      </c>
      <c r="G149" s="238"/>
      <c r="H149" s="241">
        <v>13</v>
      </c>
      <c r="I149" s="238"/>
      <c r="J149" s="238"/>
      <c r="K149" s="238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177</v>
      </c>
      <c r="AU149" s="246" t="s">
        <v>85</v>
      </c>
      <c r="AV149" s="13" t="s">
        <v>85</v>
      </c>
      <c r="AW149" s="13" t="s">
        <v>33</v>
      </c>
      <c r="AX149" s="13" t="s">
        <v>83</v>
      </c>
      <c r="AY149" s="246" t="s">
        <v>139</v>
      </c>
    </row>
    <row r="150" s="2" customFormat="1" ht="16.5" customHeight="1">
      <c r="A150" s="30"/>
      <c r="B150" s="31"/>
      <c r="C150" s="209" t="s">
        <v>198</v>
      </c>
      <c r="D150" s="209" t="s">
        <v>140</v>
      </c>
      <c r="E150" s="210" t="s">
        <v>199</v>
      </c>
      <c r="F150" s="211" t="s">
        <v>200</v>
      </c>
      <c r="G150" s="212" t="s">
        <v>170</v>
      </c>
      <c r="H150" s="213">
        <v>2.8500000000000001</v>
      </c>
      <c r="I150" s="214">
        <v>51</v>
      </c>
      <c r="J150" s="214">
        <f>ROUND(I150*H150,2)</f>
        <v>145.34999999999999</v>
      </c>
      <c r="K150" s="211" t="s">
        <v>171</v>
      </c>
      <c r="L150" s="36"/>
      <c r="M150" s="215" t="s">
        <v>1</v>
      </c>
      <c r="N150" s="216" t="s">
        <v>41</v>
      </c>
      <c r="O150" s="217">
        <v>0</v>
      </c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219" t="s">
        <v>138</v>
      </c>
      <c r="AT150" s="219" t="s">
        <v>140</v>
      </c>
      <c r="AU150" s="219" t="s">
        <v>85</v>
      </c>
      <c r="AY150" s="15" t="s">
        <v>139</v>
      </c>
      <c r="BE150" s="220">
        <f>IF(N150="základní",J150,0)</f>
        <v>145.34999999999999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15" t="s">
        <v>83</v>
      </c>
      <c r="BK150" s="220">
        <f>ROUND(I150*H150,2)</f>
        <v>145.34999999999999</v>
      </c>
      <c r="BL150" s="15" t="s">
        <v>138</v>
      </c>
      <c r="BM150" s="219" t="s">
        <v>415</v>
      </c>
    </row>
    <row r="151" s="2" customFormat="1">
      <c r="A151" s="30"/>
      <c r="B151" s="31"/>
      <c r="C151" s="32"/>
      <c r="D151" s="221" t="s">
        <v>146</v>
      </c>
      <c r="E151" s="32"/>
      <c r="F151" s="222" t="s">
        <v>200</v>
      </c>
      <c r="G151" s="32"/>
      <c r="H151" s="32"/>
      <c r="I151" s="32"/>
      <c r="J151" s="32"/>
      <c r="K151" s="32"/>
      <c r="L151" s="36"/>
      <c r="M151" s="223"/>
      <c r="N151" s="224"/>
      <c r="O151" s="82"/>
      <c r="P151" s="82"/>
      <c r="Q151" s="82"/>
      <c r="R151" s="82"/>
      <c r="S151" s="82"/>
      <c r="T151" s="83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T151" s="15" t="s">
        <v>146</v>
      </c>
      <c r="AU151" s="15" t="s">
        <v>85</v>
      </c>
    </row>
    <row r="152" s="2" customFormat="1">
      <c r="A152" s="30"/>
      <c r="B152" s="31"/>
      <c r="C152" s="32"/>
      <c r="D152" s="221" t="s">
        <v>173</v>
      </c>
      <c r="E152" s="32"/>
      <c r="F152" s="236" t="s">
        <v>202</v>
      </c>
      <c r="G152" s="32"/>
      <c r="H152" s="32"/>
      <c r="I152" s="32"/>
      <c r="J152" s="32"/>
      <c r="K152" s="32"/>
      <c r="L152" s="36"/>
      <c r="M152" s="223"/>
      <c r="N152" s="224"/>
      <c r="O152" s="82"/>
      <c r="P152" s="82"/>
      <c r="Q152" s="82"/>
      <c r="R152" s="82"/>
      <c r="S152" s="82"/>
      <c r="T152" s="83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T152" s="15" t="s">
        <v>173</v>
      </c>
      <c r="AU152" s="15" t="s">
        <v>85</v>
      </c>
    </row>
    <row r="153" s="13" customFormat="1">
      <c r="A153" s="13"/>
      <c r="B153" s="237"/>
      <c r="C153" s="238"/>
      <c r="D153" s="221" t="s">
        <v>177</v>
      </c>
      <c r="E153" s="239" t="s">
        <v>1</v>
      </c>
      <c r="F153" s="240" t="s">
        <v>416</v>
      </c>
      <c r="G153" s="238"/>
      <c r="H153" s="241">
        <v>2.8500000000000001</v>
      </c>
      <c r="I153" s="238"/>
      <c r="J153" s="238"/>
      <c r="K153" s="238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177</v>
      </c>
      <c r="AU153" s="246" t="s">
        <v>85</v>
      </c>
      <c r="AV153" s="13" t="s">
        <v>85</v>
      </c>
      <c r="AW153" s="13" t="s">
        <v>33</v>
      </c>
      <c r="AX153" s="13" t="s">
        <v>83</v>
      </c>
      <c r="AY153" s="246" t="s">
        <v>139</v>
      </c>
    </row>
    <row r="154" s="2" customFormat="1" ht="24" customHeight="1">
      <c r="A154" s="30"/>
      <c r="B154" s="31"/>
      <c r="C154" s="209" t="s">
        <v>205</v>
      </c>
      <c r="D154" s="209" t="s">
        <v>140</v>
      </c>
      <c r="E154" s="210" t="s">
        <v>206</v>
      </c>
      <c r="F154" s="211" t="s">
        <v>207</v>
      </c>
      <c r="G154" s="212" t="s">
        <v>170</v>
      </c>
      <c r="H154" s="213">
        <v>3.7999999999999998</v>
      </c>
      <c r="I154" s="214">
        <v>377</v>
      </c>
      <c r="J154" s="214">
        <f>ROUND(I154*H154,2)</f>
        <v>1432.5999999999999</v>
      </c>
      <c r="K154" s="211" t="s">
        <v>171</v>
      </c>
      <c r="L154" s="36"/>
      <c r="M154" s="215" t="s">
        <v>1</v>
      </c>
      <c r="N154" s="216" t="s">
        <v>41</v>
      </c>
      <c r="O154" s="217">
        <v>0</v>
      </c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219" t="s">
        <v>138</v>
      </c>
      <c r="AT154" s="219" t="s">
        <v>140</v>
      </c>
      <c r="AU154" s="219" t="s">
        <v>85</v>
      </c>
      <c r="AY154" s="15" t="s">
        <v>139</v>
      </c>
      <c r="BE154" s="220">
        <f>IF(N154="základní",J154,0)</f>
        <v>1432.5999999999999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5" t="s">
        <v>83</v>
      </c>
      <c r="BK154" s="220">
        <f>ROUND(I154*H154,2)</f>
        <v>1432.5999999999999</v>
      </c>
      <c r="BL154" s="15" t="s">
        <v>138</v>
      </c>
      <c r="BM154" s="219" t="s">
        <v>417</v>
      </c>
    </row>
    <row r="155" s="2" customFormat="1">
      <c r="A155" s="30"/>
      <c r="B155" s="31"/>
      <c r="C155" s="32"/>
      <c r="D155" s="221" t="s">
        <v>146</v>
      </c>
      <c r="E155" s="32"/>
      <c r="F155" s="222" t="s">
        <v>207</v>
      </c>
      <c r="G155" s="32"/>
      <c r="H155" s="32"/>
      <c r="I155" s="32"/>
      <c r="J155" s="32"/>
      <c r="K155" s="32"/>
      <c r="L155" s="36"/>
      <c r="M155" s="223"/>
      <c r="N155" s="224"/>
      <c r="O155" s="82"/>
      <c r="P155" s="82"/>
      <c r="Q155" s="82"/>
      <c r="R155" s="82"/>
      <c r="S155" s="82"/>
      <c r="T155" s="83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T155" s="15" t="s">
        <v>146</v>
      </c>
      <c r="AU155" s="15" t="s">
        <v>85</v>
      </c>
    </row>
    <row r="156" s="2" customFormat="1">
      <c r="A156" s="30"/>
      <c r="B156" s="31"/>
      <c r="C156" s="32"/>
      <c r="D156" s="221" t="s">
        <v>173</v>
      </c>
      <c r="E156" s="32"/>
      <c r="F156" s="236" t="s">
        <v>209</v>
      </c>
      <c r="G156" s="32"/>
      <c r="H156" s="32"/>
      <c r="I156" s="32"/>
      <c r="J156" s="32"/>
      <c r="K156" s="32"/>
      <c r="L156" s="36"/>
      <c r="M156" s="223"/>
      <c r="N156" s="224"/>
      <c r="O156" s="82"/>
      <c r="P156" s="82"/>
      <c r="Q156" s="82"/>
      <c r="R156" s="82"/>
      <c r="S156" s="82"/>
      <c r="T156" s="83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T156" s="15" t="s">
        <v>173</v>
      </c>
      <c r="AU156" s="15" t="s">
        <v>85</v>
      </c>
    </row>
    <row r="157" s="2" customFormat="1">
      <c r="A157" s="30"/>
      <c r="B157" s="31"/>
      <c r="C157" s="32"/>
      <c r="D157" s="221" t="s">
        <v>175</v>
      </c>
      <c r="E157" s="32"/>
      <c r="F157" s="236" t="s">
        <v>183</v>
      </c>
      <c r="G157" s="32"/>
      <c r="H157" s="32"/>
      <c r="I157" s="32"/>
      <c r="J157" s="32"/>
      <c r="K157" s="32"/>
      <c r="L157" s="36"/>
      <c r="M157" s="223"/>
      <c r="N157" s="224"/>
      <c r="O157" s="82"/>
      <c r="P157" s="82"/>
      <c r="Q157" s="82"/>
      <c r="R157" s="82"/>
      <c r="S157" s="82"/>
      <c r="T157" s="83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T157" s="15" t="s">
        <v>175</v>
      </c>
      <c r="AU157" s="15" t="s">
        <v>85</v>
      </c>
    </row>
    <row r="158" s="13" customFormat="1">
      <c r="A158" s="13"/>
      <c r="B158" s="237"/>
      <c r="C158" s="238"/>
      <c r="D158" s="221" t="s">
        <v>177</v>
      </c>
      <c r="E158" s="239" t="s">
        <v>1</v>
      </c>
      <c r="F158" s="240" t="s">
        <v>418</v>
      </c>
      <c r="G158" s="238"/>
      <c r="H158" s="241">
        <v>3.7999999999999998</v>
      </c>
      <c r="I158" s="238"/>
      <c r="J158" s="238"/>
      <c r="K158" s="238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177</v>
      </c>
      <c r="AU158" s="246" t="s">
        <v>85</v>
      </c>
      <c r="AV158" s="13" t="s">
        <v>85</v>
      </c>
      <c r="AW158" s="13" t="s">
        <v>33</v>
      </c>
      <c r="AX158" s="13" t="s">
        <v>83</v>
      </c>
      <c r="AY158" s="246" t="s">
        <v>139</v>
      </c>
    </row>
    <row r="159" s="2" customFormat="1" ht="16.5" customHeight="1">
      <c r="A159" s="30"/>
      <c r="B159" s="31"/>
      <c r="C159" s="209" t="s">
        <v>211</v>
      </c>
      <c r="D159" s="209" t="s">
        <v>140</v>
      </c>
      <c r="E159" s="210" t="s">
        <v>212</v>
      </c>
      <c r="F159" s="211" t="s">
        <v>213</v>
      </c>
      <c r="G159" s="212" t="s">
        <v>170</v>
      </c>
      <c r="H159" s="213">
        <v>3.7999999999999998</v>
      </c>
      <c r="I159" s="214">
        <v>625</v>
      </c>
      <c r="J159" s="214">
        <f>ROUND(I159*H159,2)</f>
        <v>2375</v>
      </c>
      <c r="K159" s="211" t="s">
        <v>171</v>
      </c>
      <c r="L159" s="36"/>
      <c r="M159" s="215" t="s">
        <v>1</v>
      </c>
      <c r="N159" s="216" t="s">
        <v>41</v>
      </c>
      <c r="O159" s="217">
        <v>0</v>
      </c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219" t="s">
        <v>138</v>
      </c>
      <c r="AT159" s="219" t="s">
        <v>140</v>
      </c>
      <c r="AU159" s="219" t="s">
        <v>85</v>
      </c>
      <c r="AY159" s="15" t="s">
        <v>139</v>
      </c>
      <c r="BE159" s="220">
        <f>IF(N159="základní",J159,0)</f>
        <v>2375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5" t="s">
        <v>83</v>
      </c>
      <c r="BK159" s="220">
        <f>ROUND(I159*H159,2)</f>
        <v>2375</v>
      </c>
      <c r="BL159" s="15" t="s">
        <v>138</v>
      </c>
      <c r="BM159" s="219" t="s">
        <v>419</v>
      </c>
    </row>
    <row r="160" s="2" customFormat="1">
      <c r="A160" s="30"/>
      <c r="B160" s="31"/>
      <c r="C160" s="32"/>
      <c r="D160" s="221" t="s">
        <v>146</v>
      </c>
      <c r="E160" s="32"/>
      <c r="F160" s="222" t="s">
        <v>213</v>
      </c>
      <c r="G160" s="32"/>
      <c r="H160" s="32"/>
      <c r="I160" s="32"/>
      <c r="J160" s="32"/>
      <c r="K160" s="32"/>
      <c r="L160" s="36"/>
      <c r="M160" s="223"/>
      <c r="N160" s="224"/>
      <c r="O160" s="82"/>
      <c r="P160" s="82"/>
      <c r="Q160" s="82"/>
      <c r="R160" s="82"/>
      <c r="S160" s="82"/>
      <c r="T160" s="83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T160" s="15" t="s">
        <v>146</v>
      </c>
      <c r="AU160" s="15" t="s">
        <v>85</v>
      </c>
    </row>
    <row r="161" s="2" customFormat="1">
      <c r="A161" s="30"/>
      <c r="B161" s="31"/>
      <c r="C161" s="32"/>
      <c r="D161" s="221" t="s">
        <v>173</v>
      </c>
      <c r="E161" s="32"/>
      <c r="F161" s="236" t="s">
        <v>215</v>
      </c>
      <c r="G161" s="32"/>
      <c r="H161" s="32"/>
      <c r="I161" s="32"/>
      <c r="J161" s="32"/>
      <c r="K161" s="32"/>
      <c r="L161" s="36"/>
      <c r="M161" s="223"/>
      <c r="N161" s="224"/>
      <c r="O161" s="82"/>
      <c r="P161" s="82"/>
      <c r="Q161" s="82"/>
      <c r="R161" s="82"/>
      <c r="S161" s="82"/>
      <c r="T161" s="83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T161" s="15" t="s">
        <v>173</v>
      </c>
      <c r="AU161" s="15" t="s">
        <v>85</v>
      </c>
    </row>
    <row r="162" s="13" customFormat="1">
      <c r="A162" s="13"/>
      <c r="B162" s="237"/>
      <c r="C162" s="238"/>
      <c r="D162" s="221" t="s">
        <v>177</v>
      </c>
      <c r="E162" s="239" t="s">
        <v>1</v>
      </c>
      <c r="F162" s="240" t="s">
        <v>420</v>
      </c>
      <c r="G162" s="238"/>
      <c r="H162" s="241">
        <v>3.7999999999999998</v>
      </c>
      <c r="I162" s="238"/>
      <c r="J162" s="238"/>
      <c r="K162" s="238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177</v>
      </c>
      <c r="AU162" s="246" t="s">
        <v>85</v>
      </c>
      <c r="AV162" s="13" t="s">
        <v>85</v>
      </c>
      <c r="AW162" s="13" t="s">
        <v>33</v>
      </c>
      <c r="AX162" s="13" t="s">
        <v>76</v>
      </c>
      <c r="AY162" s="246" t="s">
        <v>139</v>
      </c>
    </row>
    <row r="163" s="2" customFormat="1" ht="16.5" customHeight="1">
      <c r="A163" s="30"/>
      <c r="B163" s="31"/>
      <c r="C163" s="209" t="s">
        <v>218</v>
      </c>
      <c r="D163" s="209" t="s">
        <v>140</v>
      </c>
      <c r="E163" s="210" t="s">
        <v>219</v>
      </c>
      <c r="F163" s="211" t="s">
        <v>220</v>
      </c>
      <c r="G163" s="212" t="s">
        <v>221</v>
      </c>
      <c r="H163" s="213">
        <v>19</v>
      </c>
      <c r="I163" s="214">
        <v>41</v>
      </c>
      <c r="J163" s="214">
        <f>ROUND(I163*H163,2)</f>
        <v>779</v>
      </c>
      <c r="K163" s="211" t="s">
        <v>171</v>
      </c>
      <c r="L163" s="36"/>
      <c r="M163" s="215" t="s">
        <v>1</v>
      </c>
      <c r="N163" s="216" t="s">
        <v>41</v>
      </c>
      <c r="O163" s="217">
        <v>0</v>
      </c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219" t="s">
        <v>138</v>
      </c>
      <c r="AT163" s="219" t="s">
        <v>140</v>
      </c>
      <c r="AU163" s="219" t="s">
        <v>85</v>
      </c>
      <c r="AY163" s="15" t="s">
        <v>139</v>
      </c>
      <c r="BE163" s="220">
        <f>IF(N163="základní",J163,0)</f>
        <v>779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15" t="s">
        <v>83</v>
      </c>
      <c r="BK163" s="220">
        <f>ROUND(I163*H163,2)</f>
        <v>779</v>
      </c>
      <c r="BL163" s="15" t="s">
        <v>138</v>
      </c>
      <c r="BM163" s="219" t="s">
        <v>421</v>
      </c>
    </row>
    <row r="164" s="2" customFormat="1">
      <c r="A164" s="30"/>
      <c r="B164" s="31"/>
      <c r="C164" s="32"/>
      <c r="D164" s="221" t="s">
        <v>146</v>
      </c>
      <c r="E164" s="32"/>
      <c r="F164" s="222" t="s">
        <v>220</v>
      </c>
      <c r="G164" s="32"/>
      <c r="H164" s="32"/>
      <c r="I164" s="32"/>
      <c r="J164" s="32"/>
      <c r="K164" s="32"/>
      <c r="L164" s="36"/>
      <c r="M164" s="223"/>
      <c r="N164" s="224"/>
      <c r="O164" s="82"/>
      <c r="P164" s="82"/>
      <c r="Q164" s="82"/>
      <c r="R164" s="82"/>
      <c r="S164" s="82"/>
      <c r="T164" s="83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T164" s="15" t="s">
        <v>146</v>
      </c>
      <c r="AU164" s="15" t="s">
        <v>85</v>
      </c>
    </row>
    <row r="165" s="2" customFormat="1">
      <c r="A165" s="30"/>
      <c r="B165" s="31"/>
      <c r="C165" s="32"/>
      <c r="D165" s="221" t="s">
        <v>173</v>
      </c>
      <c r="E165" s="32"/>
      <c r="F165" s="236" t="s">
        <v>223</v>
      </c>
      <c r="G165" s="32"/>
      <c r="H165" s="32"/>
      <c r="I165" s="32"/>
      <c r="J165" s="32"/>
      <c r="K165" s="32"/>
      <c r="L165" s="36"/>
      <c r="M165" s="223"/>
      <c r="N165" s="224"/>
      <c r="O165" s="82"/>
      <c r="P165" s="82"/>
      <c r="Q165" s="82"/>
      <c r="R165" s="82"/>
      <c r="S165" s="82"/>
      <c r="T165" s="83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T165" s="15" t="s">
        <v>173</v>
      </c>
      <c r="AU165" s="15" t="s">
        <v>85</v>
      </c>
    </row>
    <row r="166" s="13" customFormat="1">
      <c r="A166" s="13"/>
      <c r="B166" s="237"/>
      <c r="C166" s="238"/>
      <c r="D166" s="221" t="s">
        <v>177</v>
      </c>
      <c r="E166" s="239" t="s">
        <v>1</v>
      </c>
      <c r="F166" s="240" t="s">
        <v>422</v>
      </c>
      <c r="G166" s="238"/>
      <c r="H166" s="241">
        <v>19</v>
      </c>
      <c r="I166" s="238"/>
      <c r="J166" s="238"/>
      <c r="K166" s="238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177</v>
      </c>
      <c r="AU166" s="246" t="s">
        <v>85</v>
      </c>
      <c r="AV166" s="13" t="s">
        <v>85</v>
      </c>
      <c r="AW166" s="13" t="s">
        <v>33</v>
      </c>
      <c r="AX166" s="13" t="s">
        <v>76</v>
      </c>
      <c r="AY166" s="246" t="s">
        <v>139</v>
      </c>
    </row>
    <row r="167" s="2" customFormat="1" ht="16.5" customHeight="1">
      <c r="A167" s="30"/>
      <c r="B167" s="31"/>
      <c r="C167" s="209" t="s">
        <v>225</v>
      </c>
      <c r="D167" s="209" t="s">
        <v>140</v>
      </c>
      <c r="E167" s="210" t="s">
        <v>226</v>
      </c>
      <c r="F167" s="211" t="s">
        <v>227</v>
      </c>
      <c r="G167" s="212" t="s">
        <v>221</v>
      </c>
      <c r="H167" s="213">
        <v>19</v>
      </c>
      <c r="I167" s="214">
        <v>14</v>
      </c>
      <c r="J167" s="214">
        <f>ROUND(I167*H167,2)</f>
        <v>266</v>
      </c>
      <c r="K167" s="211" t="s">
        <v>171</v>
      </c>
      <c r="L167" s="36"/>
      <c r="M167" s="215" t="s">
        <v>1</v>
      </c>
      <c r="N167" s="216" t="s">
        <v>41</v>
      </c>
      <c r="O167" s="217">
        <v>0</v>
      </c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219" t="s">
        <v>138</v>
      </c>
      <c r="AT167" s="219" t="s">
        <v>140</v>
      </c>
      <c r="AU167" s="219" t="s">
        <v>85</v>
      </c>
      <c r="AY167" s="15" t="s">
        <v>139</v>
      </c>
      <c r="BE167" s="220">
        <f>IF(N167="základní",J167,0)</f>
        <v>266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5" t="s">
        <v>83</v>
      </c>
      <c r="BK167" s="220">
        <f>ROUND(I167*H167,2)</f>
        <v>266</v>
      </c>
      <c r="BL167" s="15" t="s">
        <v>138</v>
      </c>
      <c r="BM167" s="219" t="s">
        <v>423</v>
      </c>
    </row>
    <row r="168" s="2" customFormat="1">
      <c r="A168" s="30"/>
      <c r="B168" s="31"/>
      <c r="C168" s="32"/>
      <c r="D168" s="221" t="s">
        <v>146</v>
      </c>
      <c r="E168" s="32"/>
      <c r="F168" s="222" t="s">
        <v>227</v>
      </c>
      <c r="G168" s="32"/>
      <c r="H168" s="32"/>
      <c r="I168" s="32"/>
      <c r="J168" s="32"/>
      <c r="K168" s="32"/>
      <c r="L168" s="36"/>
      <c r="M168" s="223"/>
      <c r="N168" s="224"/>
      <c r="O168" s="82"/>
      <c r="P168" s="82"/>
      <c r="Q168" s="82"/>
      <c r="R168" s="82"/>
      <c r="S168" s="82"/>
      <c r="T168" s="83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T168" s="15" t="s">
        <v>146</v>
      </c>
      <c r="AU168" s="15" t="s">
        <v>85</v>
      </c>
    </row>
    <row r="169" s="2" customFormat="1">
      <c r="A169" s="30"/>
      <c r="B169" s="31"/>
      <c r="C169" s="32"/>
      <c r="D169" s="221" t="s">
        <v>173</v>
      </c>
      <c r="E169" s="32"/>
      <c r="F169" s="236" t="s">
        <v>229</v>
      </c>
      <c r="G169" s="32"/>
      <c r="H169" s="32"/>
      <c r="I169" s="32"/>
      <c r="J169" s="32"/>
      <c r="K169" s="32"/>
      <c r="L169" s="36"/>
      <c r="M169" s="223"/>
      <c r="N169" s="224"/>
      <c r="O169" s="82"/>
      <c r="P169" s="82"/>
      <c r="Q169" s="82"/>
      <c r="R169" s="82"/>
      <c r="S169" s="82"/>
      <c r="T169" s="83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T169" s="15" t="s">
        <v>173</v>
      </c>
      <c r="AU169" s="15" t="s">
        <v>85</v>
      </c>
    </row>
    <row r="170" s="13" customFormat="1">
      <c r="A170" s="13"/>
      <c r="B170" s="237"/>
      <c r="C170" s="238"/>
      <c r="D170" s="221" t="s">
        <v>177</v>
      </c>
      <c r="E170" s="239" t="s">
        <v>1</v>
      </c>
      <c r="F170" s="240" t="s">
        <v>424</v>
      </c>
      <c r="G170" s="238"/>
      <c r="H170" s="241">
        <v>19</v>
      </c>
      <c r="I170" s="238"/>
      <c r="J170" s="238"/>
      <c r="K170" s="238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177</v>
      </c>
      <c r="AU170" s="246" t="s">
        <v>85</v>
      </c>
      <c r="AV170" s="13" t="s">
        <v>85</v>
      </c>
      <c r="AW170" s="13" t="s">
        <v>33</v>
      </c>
      <c r="AX170" s="13" t="s">
        <v>83</v>
      </c>
      <c r="AY170" s="246" t="s">
        <v>139</v>
      </c>
    </row>
    <row r="171" s="11" customFormat="1" ht="22.8" customHeight="1">
      <c r="A171" s="11"/>
      <c r="B171" s="196"/>
      <c r="C171" s="197"/>
      <c r="D171" s="198" t="s">
        <v>75</v>
      </c>
      <c r="E171" s="234" t="s">
        <v>198</v>
      </c>
      <c r="F171" s="234" t="s">
        <v>231</v>
      </c>
      <c r="G171" s="197"/>
      <c r="H171" s="197"/>
      <c r="I171" s="197"/>
      <c r="J171" s="235">
        <f>BK171</f>
        <v>53844</v>
      </c>
      <c r="K171" s="197"/>
      <c r="L171" s="201"/>
      <c r="M171" s="202"/>
      <c r="N171" s="203"/>
      <c r="O171" s="203"/>
      <c r="P171" s="204">
        <f>SUM(P172:P191)</f>
        <v>0</v>
      </c>
      <c r="Q171" s="203"/>
      <c r="R171" s="204">
        <f>SUM(R172:R191)</f>
        <v>0</v>
      </c>
      <c r="S171" s="203"/>
      <c r="T171" s="205">
        <f>SUM(T172:T191)</f>
        <v>0</v>
      </c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R171" s="206" t="s">
        <v>83</v>
      </c>
      <c r="AT171" s="207" t="s">
        <v>75</v>
      </c>
      <c r="AU171" s="207" t="s">
        <v>83</v>
      </c>
      <c r="AY171" s="206" t="s">
        <v>139</v>
      </c>
      <c r="BK171" s="208">
        <f>SUM(BK172:BK191)</f>
        <v>53844</v>
      </c>
    </row>
    <row r="172" s="2" customFormat="1" ht="24" customHeight="1">
      <c r="A172" s="30"/>
      <c r="B172" s="31"/>
      <c r="C172" s="209" t="s">
        <v>232</v>
      </c>
      <c r="D172" s="209" t="s">
        <v>140</v>
      </c>
      <c r="E172" s="210" t="s">
        <v>239</v>
      </c>
      <c r="F172" s="211" t="s">
        <v>240</v>
      </c>
      <c r="G172" s="212" t="s">
        <v>221</v>
      </c>
      <c r="H172" s="213">
        <v>85</v>
      </c>
      <c r="I172" s="214">
        <v>142</v>
      </c>
      <c r="J172" s="214">
        <f>ROUND(I172*H172,2)</f>
        <v>12070</v>
      </c>
      <c r="K172" s="211" t="s">
        <v>171</v>
      </c>
      <c r="L172" s="36"/>
      <c r="M172" s="215" t="s">
        <v>1</v>
      </c>
      <c r="N172" s="216" t="s">
        <v>41</v>
      </c>
      <c r="O172" s="217">
        <v>0</v>
      </c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219" t="s">
        <v>138</v>
      </c>
      <c r="AT172" s="219" t="s">
        <v>140</v>
      </c>
      <c r="AU172" s="219" t="s">
        <v>85</v>
      </c>
      <c r="AY172" s="15" t="s">
        <v>139</v>
      </c>
      <c r="BE172" s="220">
        <f>IF(N172="základní",J172,0)</f>
        <v>12070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5" t="s">
        <v>83</v>
      </c>
      <c r="BK172" s="220">
        <f>ROUND(I172*H172,2)</f>
        <v>12070</v>
      </c>
      <c r="BL172" s="15" t="s">
        <v>138</v>
      </c>
      <c r="BM172" s="219" t="s">
        <v>425</v>
      </c>
    </row>
    <row r="173" s="2" customFormat="1">
      <c r="A173" s="30"/>
      <c r="B173" s="31"/>
      <c r="C173" s="32"/>
      <c r="D173" s="221" t="s">
        <v>146</v>
      </c>
      <c r="E173" s="32"/>
      <c r="F173" s="222" t="s">
        <v>240</v>
      </c>
      <c r="G173" s="32"/>
      <c r="H173" s="32"/>
      <c r="I173" s="32"/>
      <c r="J173" s="32"/>
      <c r="K173" s="32"/>
      <c r="L173" s="36"/>
      <c r="M173" s="223"/>
      <c r="N173" s="224"/>
      <c r="O173" s="82"/>
      <c r="P173" s="82"/>
      <c r="Q173" s="82"/>
      <c r="R173" s="82"/>
      <c r="S173" s="82"/>
      <c r="T173" s="83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T173" s="15" t="s">
        <v>146</v>
      </c>
      <c r="AU173" s="15" t="s">
        <v>85</v>
      </c>
    </row>
    <row r="174" s="2" customFormat="1">
      <c r="A174" s="30"/>
      <c r="B174" s="31"/>
      <c r="C174" s="32"/>
      <c r="D174" s="221" t="s">
        <v>173</v>
      </c>
      <c r="E174" s="32"/>
      <c r="F174" s="236" t="s">
        <v>242</v>
      </c>
      <c r="G174" s="32"/>
      <c r="H174" s="32"/>
      <c r="I174" s="32"/>
      <c r="J174" s="32"/>
      <c r="K174" s="32"/>
      <c r="L174" s="36"/>
      <c r="M174" s="223"/>
      <c r="N174" s="224"/>
      <c r="O174" s="82"/>
      <c r="P174" s="82"/>
      <c r="Q174" s="82"/>
      <c r="R174" s="82"/>
      <c r="S174" s="82"/>
      <c r="T174" s="83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T174" s="15" t="s">
        <v>173</v>
      </c>
      <c r="AU174" s="15" t="s">
        <v>85</v>
      </c>
    </row>
    <row r="175" s="13" customFormat="1">
      <c r="A175" s="13"/>
      <c r="B175" s="237"/>
      <c r="C175" s="238"/>
      <c r="D175" s="221" t="s">
        <v>177</v>
      </c>
      <c r="E175" s="239" t="s">
        <v>1</v>
      </c>
      <c r="F175" s="240" t="s">
        <v>426</v>
      </c>
      <c r="G175" s="238"/>
      <c r="H175" s="241">
        <v>85</v>
      </c>
      <c r="I175" s="238"/>
      <c r="J175" s="238"/>
      <c r="K175" s="238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177</v>
      </c>
      <c r="AU175" s="246" t="s">
        <v>85</v>
      </c>
      <c r="AV175" s="13" t="s">
        <v>85</v>
      </c>
      <c r="AW175" s="13" t="s">
        <v>33</v>
      </c>
      <c r="AX175" s="13" t="s">
        <v>83</v>
      </c>
      <c r="AY175" s="246" t="s">
        <v>139</v>
      </c>
    </row>
    <row r="176" s="2" customFormat="1" ht="24" customHeight="1">
      <c r="A176" s="30"/>
      <c r="B176" s="31"/>
      <c r="C176" s="209" t="s">
        <v>238</v>
      </c>
      <c r="D176" s="209" t="s">
        <v>140</v>
      </c>
      <c r="E176" s="210" t="s">
        <v>245</v>
      </c>
      <c r="F176" s="211" t="s">
        <v>246</v>
      </c>
      <c r="G176" s="212" t="s">
        <v>221</v>
      </c>
      <c r="H176" s="213">
        <v>7</v>
      </c>
      <c r="I176" s="214">
        <v>263</v>
      </c>
      <c r="J176" s="214">
        <f>ROUND(I176*H176,2)</f>
        <v>1841</v>
      </c>
      <c r="K176" s="211" t="s">
        <v>171</v>
      </c>
      <c r="L176" s="36"/>
      <c r="M176" s="215" t="s">
        <v>1</v>
      </c>
      <c r="N176" s="216" t="s">
        <v>41</v>
      </c>
      <c r="O176" s="217">
        <v>0</v>
      </c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219" t="s">
        <v>138</v>
      </c>
      <c r="AT176" s="219" t="s">
        <v>140</v>
      </c>
      <c r="AU176" s="219" t="s">
        <v>85</v>
      </c>
      <c r="AY176" s="15" t="s">
        <v>139</v>
      </c>
      <c r="BE176" s="220">
        <f>IF(N176="základní",J176,0)</f>
        <v>1841</v>
      </c>
      <c r="BF176" s="220">
        <f>IF(N176="snížená",J176,0)</f>
        <v>0</v>
      </c>
      <c r="BG176" s="220">
        <f>IF(N176="zákl. přenesená",J176,0)</f>
        <v>0</v>
      </c>
      <c r="BH176" s="220">
        <f>IF(N176="sníž. přenesená",J176,0)</f>
        <v>0</v>
      </c>
      <c r="BI176" s="220">
        <f>IF(N176="nulová",J176,0)</f>
        <v>0</v>
      </c>
      <c r="BJ176" s="15" t="s">
        <v>83</v>
      </c>
      <c r="BK176" s="220">
        <f>ROUND(I176*H176,2)</f>
        <v>1841</v>
      </c>
      <c r="BL176" s="15" t="s">
        <v>138</v>
      </c>
      <c r="BM176" s="219" t="s">
        <v>427</v>
      </c>
    </row>
    <row r="177" s="2" customFormat="1">
      <c r="A177" s="30"/>
      <c r="B177" s="31"/>
      <c r="C177" s="32"/>
      <c r="D177" s="221" t="s">
        <v>146</v>
      </c>
      <c r="E177" s="32"/>
      <c r="F177" s="222" t="s">
        <v>246</v>
      </c>
      <c r="G177" s="32"/>
      <c r="H177" s="32"/>
      <c r="I177" s="32"/>
      <c r="J177" s="32"/>
      <c r="K177" s="32"/>
      <c r="L177" s="36"/>
      <c r="M177" s="223"/>
      <c r="N177" s="224"/>
      <c r="O177" s="82"/>
      <c r="P177" s="82"/>
      <c r="Q177" s="82"/>
      <c r="R177" s="82"/>
      <c r="S177" s="82"/>
      <c r="T177" s="83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T177" s="15" t="s">
        <v>146</v>
      </c>
      <c r="AU177" s="15" t="s">
        <v>85</v>
      </c>
    </row>
    <row r="178" s="2" customFormat="1">
      <c r="A178" s="30"/>
      <c r="B178" s="31"/>
      <c r="C178" s="32"/>
      <c r="D178" s="221" t="s">
        <v>173</v>
      </c>
      <c r="E178" s="32"/>
      <c r="F178" s="236" t="s">
        <v>248</v>
      </c>
      <c r="G178" s="32"/>
      <c r="H178" s="32"/>
      <c r="I178" s="32"/>
      <c r="J178" s="32"/>
      <c r="K178" s="32"/>
      <c r="L178" s="36"/>
      <c r="M178" s="223"/>
      <c r="N178" s="224"/>
      <c r="O178" s="82"/>
      <c r="P178" s="82"/>
      <c r="Q178" s="82"/>
      <c r="R178" s="82"/>
      <c r="S178" s="82"/>
      <c r="T178" s="83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T178" s="15" t="s">
        <v>173</v>
      </c>
      <c r="AU178" s="15" t="s">
        <v>85</v>
      </c>
    </row>
    <row r="179" s="13" customFormat="1">
      <c r="A179" s="13"/>
      <c r="B179" s="237"/>
      <c r="C179" s="238"/>
      <c r="D179" s="221" t="s">
        <v>177</v>
      </c>
      <c r="E179" s="239" t="s">
        <v>1</v>
      </c>
      <c r="F179" s="240" t="s">
        <v>428</v>
      </c>
      <c r="G179" s="238"/>
      <c r="H179" s="241">
        <v>7</v>
      </c>
      <c r="I179" s="238"/>
      <c r="J179" s="238"/>
      <c r="K179" s="238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177</v>
      </c>
      <c r="AU179" s="246" t="s">
        <v>85</v>
      </c>
      <c r="AV179" s="13" t="s">
        <v>85</v>
      </c>
      <c r="AW179" s="13" t="s">
        <v>33</v>
      </c>
      <c r="AX179" s="13" t="s">
        <v>83</v>
      </c>
      <c r="AY179" s="246" t="s">
        <v>139</v>
      </c>
    </row>
    <row r="180" s="2" customFormat="1" ht="24" customHeight="1">
      <c r="A180" s="30"/>
      <c r="B180" s="31"/>
      <c r="C180" s="209" t="s">
        <v>254</v>
      </c>
      <c r="D180" s="209" t="s">
        <v>140</v>
      </c>
      <c r="E180" s="210" t="s">
        <v>251</v>
      </c>
      <c r="F180" s="211" t="s">
        <v>252</v>
      </c>
      <c r="G180" s="212" t="s">
        <v>221</v>
      </c>
      <c r="H180" s="213">
        <v>7</v>
      </c>
      <c r="I180" s="214">
        <v>235</v>
      </c>
      <c r="J180" s="214">
        <f>ROUND(I180*H180,2)</f>
        <v>1645</v>
      </c>
      <c r="K180" s="211" t="s">
        <v>171</v>
      </c>
      <c r="L180" s="36"/>
      <c r="M180" s="215" t="s">
        <v>1</v>
      </c>
      <c r="N180" s="216" t="s">
        <v>41</v>
      </c>
      <c r="O180" s="217">
        <v>0</v>
      </c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219" t="s">
        <v>138</v>
      </c>
      <c r="AT180" s="219" t="s">
        <v>140</v>
      </c>
      <c r="AU180" s="219" t="s">
        <v>85</v>
      </c>
      <c r="AY180" s="15" t="s">
        <v>139</v>
      </c>
      <c r="BE180" s="220">
        <f>IF(N180="základní",J180,0)</f>
        <v>1645</v>
      </c>
      <c r="BF180" s="220">
        <f>IF(N180="snížená",J180,0)</f>
        <v>0</v>
      </c>
      <c r="BG180" s="220">
        <f>IF(N180="zákl. přenesená",J180,0)</f>
        <v>0</v>
      </c>
      <c r="BH180" s="220">
        <f>IF(N180="sníž. přenesená",J180,0)</f>
        <v>0</v>
      </c>
      <c r="BI180" s="220">
        <f>IF(N180="nulová",J180,0)</f>
        <v>0</v>
      </c>
      <c r="BJ180" s="15" t="s">
        <v>83</v>
      </c>
      <c r="BK180" s="220">
        <f>ROUND(I180*H180,2)</f>
        <v>1645</v>
      </c>
      <c r="BL180" s="15" t="s">
        <v>138</v>
      </c>
      <c r="BM180" s="219" t="s">
        <v>429</v>
      </c>
    </row>
    <row r="181" s="2" customFormat="1">
      <c r="A181" s="30"/>
      <c r="B181" s="31"/>
      <c r="C181" s="32"/>
      <c r="D181" s="221" t="s">
        <v>146</v>
      </c>
      <c r="E181" s="32"/>
      <c r="F181" s="222" t="s">
        <v>252</v>
      </c>
      <c r="G181" s="32"/>
      <c r="H181" s="32"/>
      <c r="I181" s="32"/>
      <c r="J181" s="32"/>
      <c r="K181" s="32"/>
      <c r="L181" s="36"/>
      <c r="M181" s="223"/>
      <c r="N181" s="224"/>
      <c r="O181" s="82"/>
      <c r="P181" s="82"/>
      <c r="Q181" s="82"/>
      <c r="R181" s="82"/>
      <c r="S181" s="82"/>
      <c r="T181" s="83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T181" s="15" t="s">
        <v>146</v>
      </c>
      <c r="AU181" s="15" t="s">
        <v>85</v>
      </c>
    </row>
    <row r="182" s="2" customFormat="1">
      <c r="A182" s="30"/>
      <c r="B182" s="31"/>
      <c r="C182" s="32"/>
      <c r="D182" s="221" t="s">
        <v>173</v>
      </c>
      <c r="E182" s="32"/>
      <c r="F182" s="236" t="s">
        <v>248</v>
      </c>
      <c r="G182" s="32"/>
      <c r="H182" s="32"/>
      <c r="I182" s="32"/>
      <c r="J182" s="32"/>
      <c r="K182" s="32"/>
      <c r="L182" s="36"/>
      <c r="M182" s="223"/>
      <c r="N182" s="224"/>
      <c r="O182" s="82"/>
      <c r="P182" s="82"/>
      <c r="Q182" s="82"/>
      <c r="R182" s="82"/>
      <c r="S182" s="82"/>
      <c r="T182" s="83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T182" s="15" t="s">
        <v>173</v>
      </c>
      <c r="AU182" s="15" t="s">
        <v>85</v>
      </c>
    </row>
    <row r="183" s="13" customFormat="1">
      <c r="A183" s="13"/>
      <c r="B183" s="237"/>
      <c r="C183" s="238"/>
      <c r="D183" s="221" t="s">
        <v>177</v>
      </c>
      <c r="E183" s="239" t="s">
        <v>1</v>
      </c>
      <c r="F183" s="240" t="s">
        <v>428</v>
      </c>
      <c r="G183" s="238"/>
      <c r="H183" s="241">
        <v>7</v>
      </c>
      <c r="I183" s="238"/>
      <c r="J183" s="238"/>
      <c r="K183" s="238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177</v>
      </c>
      <c r="AU183" s="246" t="s">
        <v>85</v>
      </c>
      <c r="AV183" s="13" t="s">
        <v>85</v>
      </c>
      <c r="AW183" s="13" t="s">
        <v>33</v>
      </c>
      <c r="AX183" s="13" t="s">
        <v>83</v>
      </c>
      <c r="AY183" s="246" t="s">
        <v>139</v>
      </c>
    </row>
    <row r="184" s="2" customFormat="1" ht="24" customHeight="1">
      <c r="A184" s="30"/>
      <c r="B184" s="31"/>
      <c r="C184" s="209" t="s">
        <v>260</v>
      </c>
      <c r="D184" s="209" t="s">
        <v>140</v>
      </c>
      <c r="E184" s="210" t="s">
        <v>255</v>
      </c>
      <c r="F184" s="211" t="s">
        <v>256</v>
      </c>
      <c r="G184" s="212" t="s">
        <v>221</v>
      </c>
      <c r="H184" s="213">
        <v>78</v>
      </c>
      <c r="I184" s="214">
        <v>418</v>
      </c>
      <c r="J184" s="214">
        <f>ROUND(I184*H184,2)</f>
        <v>32604</v>
      </c>
      <c r="K184" s="211" t="s">
        <v>171</v>
      </c>
      <c r="L184" s="36"/>
      <c r="M184" s="215" t="s">
        <v>1</v>
      </c>
      <c r="N184" s="216" t="s">
        <v>41</v>
      </c>
      <c r="O184" s="217">
        <v>0</v>
      </c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219" t="s">
        <v>138</v>
      </c>
      <c r="AT184" s="219" t="s">
        <v>140</v>
      </c>
      <c r="AU184" s="219" t="s">
        <v>85</v>
      </c>
      <c r="AY184" s="15" t="s">
        <v>139</v>
      </c>
      <c r="BE184" s="220">
        <f>IF(N184="základní",J184,0)</f>
        <v>32604</v>
      </c>
      <c r="BF184" s="220">
        <f>IF(N184="snížená",J184,0)</f>
        <v>0</v>
      </c>
      <c r="BG184" s="220">
        <f>IF(N184="zákl. přenesená",J184,0)</f>
        <v>0</v>
      </c>
      <c r="BH184" s="220">
        <f>IF(N184="sníž. přenesená",J184,0)</f>
        <v>0</v>
      </c>
      <c r="BI184" s="220">
        <f>IF(N184="nulová",J184,0)</f>
        <v>0</v>
      </c>
      <c r="BJ184" s="15" t="s">
        <v>83</v>
      </c>
      <c r="BK184" s="220">
        <f>ROUND(I184*H184,2)</f>
        <v>32604</v>
      </c>
      <c r="BL184" s="15" t="s">
        <v>138</v>
      </c>
      <c r="BM184" s="219" t="s">
        <v>430</v>
      </c>
    </row>
    <row r="185" s="2" customFormat="1">
      <c r="A185" s="30"/>
      <c r="B185" s="31"/>
      <c r="C185" s="32"/>
      <c r="D185" s="221" t="s">
        <v>146</v>
      </c>
      <c r="E185" s="32"/>
      <c r="F185" s="222" t="s">
        <v>256</v>
      </c>
      <c r="G185" s="32"/>
      <c r="H185" s="32"/>
      <c r="I185" s="32"/>
      <c r="J185" s="32"/>
      <c r="K185" s="32"/>
      <c r="L185" s="36"/>
      <c r="M185" s="223"/>
      <c r="N185" s="224"/>
      <c r="O185" s="82"/>
      <c r="P185" s="82"/>
      <c r="Q185" s="82"/>
      <c r="R185" s="82"/>
      <c r="S185" s="82"/>
      <c r="T185" s="83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T185" s="15" t="s">
        <v>146</v>
      </c>
      <c r="AU185" s="15" t="s">
        <v>85</v>
      </c>
    </row>
    <row r="186" s="2" customFormat="1">
      <c r="A186" s="30"/>
      <c r="B186" s="31"/>
      <c r="C186" s="32"/>
      <c r="D186" s="221" t="s">
        <v>173</v>
      </c>
      <c r="E186" s="32"/>
      <c r="F186" s="236" t="s">
        <v>258</v>
      </c>
      <c r="G186" s="32"/>
      <c r="H186" s="32"/>
      <c r="I186" s="32"/>
      <c r="J186" s="32"/>
      <c r="K186" s="32"/>
      <c r="L186" s="36"/>
      <c r="M186" s="223"/>
      <c r="N186" s="224"/>
      <c r="O186" s="82"/>
      <c r="P186" s="82"/>
      <c r="Q186" s="82"/>
      <c r="R186" s="82"/>
      <c r="S186" s="82"/>
      <c r="T186" s="83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T186" s="15" t="s">
        <v>173</v>
      </c>
      <c r="AU186" s="15" t="s">
        <v>85</v>
      </c>
    </row>
    <row r="187" s="13" customFormat="1">
      <c r="A187" s="13"/>
      <c r="B187" s="237"/>
      <c r="C187" s="238"/>
      <c r="D187" s="221" t="s">
        <v>177</v>
      </c>
      <c r="E187" s="239" t="s">
        <v>1</v>
      </c>
      <c r="F187" s="240" t="s">
        <v>431</v>
      </c>
      <c r="G187" s="238"/>
      <c r="H187" s="241">
        <v>78</v>
      </c>
      <c r="I187" s="238"/>
      <c r="J187" s="238"/>
      <c r="K187" s="238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177</v>
      </c>
      <c r="AU187" s="246" t="s">
        <v>85</v>
      </c>
      <c r="AV187" s="13" t="s">
        <v>85</v>
      </c>
      <c r="AW187" s="13" t="s">
        <v>33</v>
      </c>
      <c r="AX187" s="13" t="s">
        <v>83</v>
      </c>
      <c r="AY187" s="246" t="s">
        <v>139</v>
      </c>
    </row>
    <row r="188" s="2" customFormat="1" ht="24" customHeight="1">
      <c r="A188" s="30"/>
      <c r="B188" s="31"/>
      <c r="C188" s="209" t="s">
        <v>265</v>
      </c>
      <c r="D188" s="209" t="s">
        <v>140</v>
      </c>
      <c r="E188" s="210" t="s">
        <v>266</v>
      </c>
      <c r="F188" s="211" t="s">
        <v>267</v>
      </c>
      <c r="G188" s="212" t="s">
        <v>221</v>
      </c>
      <c r="H188" s="213">
        <v>7</v>
      </c>
      <c r="I188" s="214">
        <v>812</v>
      </c>
      <c r="J188" s="214">
        <f>ROUND(I188*H188,2)</f>
        <v>5684</v>
      </c>
      <c r="K188" s="211" t="s">
        <v>171</v>
      </c>
      <c r="L188" s="36"/>
      <c r="M188" s="215" t="s">
        <v>1</v>
      </c>
      <c r="N188" s="216" t="s">
        <v>41</v>
      </c>
      <c r="O188" s="217">
        <v>0</v>
      </c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219" t="s">
        <v>138</v>
      </c>
      <c r="AT188" s="219" t="s">
        <v>140</v>
      </c>
      <c r="AU188" s="219" t="s">
        <v>85</v>
      </c>
      <c r="AY188" s="15" t="s">
        <v>139</v>
      </c>
      <c r="BE188" s="220">
        <f>IF(N188="základní",J188,0)</f>
        <v>5684</v>
      </c>
      <c r="BF188" s="220">
        <f>IF(N188="snížená",J188,0)</f>
        <v>0</v>
      </c>
      <c r="BG188" s="220">
        <f>IF(N188="zákl. přenesená",J188,0)</f>
        <v>0</v>
      </c>
      <c r="BH188" s="220">
        <f>IF(N188="sníž. přenesená",J188,0)</f>
        <v>0</v>
      </c>
      <c r="BI188" s="220">
        <f>IF(N188="nulová",J188,0)</f>
        <v>0</v>
      </c>
      <c r="BJ188" s="15" t="s">
        <v>83</v>
      </c>
      <c r="BK188" s="220">
        <f>ROUND(I188*H188,2)</f>
        <v>5684</v>
      </c>
      <c r="BL188" s="15" t="s">
        <v>138</v>
      </c>
      <c r="BM188" s="219" t="s">
        <v>432</v>
      </c>
    </row>
    <row r="189" s="2" customFormat="1">
      <c r="A189" s="30"/>
      <c r="B189" s="31"/>
      <c r="C189" s="32"/>
      <c r="D189" s="221" t="s">
        <v>146</v>
      </c>
      <c r="E189" s="32"/>
      <c r="F189" s="222" t="s">
        <v>267</v>
      </c>
      <c r="G189" s="32"/>
      <c r="H189" s="32"/>
      <c r="I189" s="32"/>
      <c r="J189" s="32"/>
      <c r="K189" s="32"/>
      <c r="L189" s="36"/>
      <c r="M189" s="223"/>
      <c r="N189" s="224"/>
      <c r="O189" s="82"/>
      <c r="P189" s="82"/>
      <c r="Q189" s="82"/>
      <c r="R189" s="82"/>
      <c r="S189" s="82"/>
      <c r="T189" s="83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T189" s="15" t="s">
        <v>146</v>
      </c>
      <c r="AU189" s="15" t="s">
        <v>85</v>
      </c>
    </row>
    <row r="190" s="2" customFormat="1">
      <c r="A190" s="30"/>
      <c r="B190" s="31"/>
      <c r="C190" s="32"/>
      <c r="D190" s="221" t="s">
        <v>173</v>
      </c>
      <c r="E190" s="32"/>
      <c r="F190" s="236" t="s">
        <v>258</v>
      </c>
      <c r="G190" s="32"/>
      <c r="H190" s="32"/>
      <c r="I190" s="32"/>
      <c r="J190" s="32"/>
      <c r="K190" s="32"/>
      <c r="L190" s="36"/>
      <c r="M190" s="223"/>
      <c r="N190" s="224"/>
      <c r="O190" s="82"/>
      <c r="P190" s="82"/>
      <c r="Q190" s="82"/>
      <c r="R190" s="82"/>
      <c r="S190" s="82"/>
      <c r="T190" s="83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T190" s="15" t="s">
        <v>173</v>
      </c>
      <c r="AU190" s="15" t="s">
        <v>85</v>
      </c>
    </row>
    <row r="191" s="13" customFormat="1">
      <c r="A191" s="13"/>
      <c r="B191" s="237"/>
      <c r="C191" s="238"/>
      <c r="D191" s="221" t="s">
        <v>177</v>
      </c>
      <c r="E191" s="239" t="s">
        <v>1</v>
      </c>
      <c r="F191" s="240" t="s">
        <v>433</v>
      </c>
      <c r="G191" s="238"/>
      <c r="H191" s="241">
        <v>7</v>
      </c>
      <c r="I191" s="238"/>
      <c r="J191" s="238"/>
      <c r="K191" s="238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177</v>
      </c>
      <c r="AU191" s="246" t="s">
        <v>85</v>
      </c>
      <c r="AV191" s="13" t="s">
        <v>85</v>
      </c>
      <c r="AW191" s="13" t="s">
        <v>33</v>
      </c>
      <c r="AX191" s="13" t="s">
        <v>83</v>
      </c>
      <c r="AY191" s="246" t="s">
        <v>139</v>
      </c>
    </row>
    <row r="192" s="11" customFormat="1" ht="22.8" customHeight="1">
      <c r="A192" s="11"/>
      <c r="B192" s="196"/>
      <c r="C192" s="197"/>
      <c r="D192" s="198" t="s">
        <v>75</v>
      </c>
      <c r="E192" s="234" t="s">
        <v>225</v>
      </c>
      <c r="F192" s="234" t="s">
        <v>286</v>
      </c>
      <c r="G192" s="197"/>
      <c r="H192" s="197"/>
      <c r="I192" s="197"/>
      <c r="J192" s="235">
        <f>BK192</f>
        <v>27915.700000000001</v>
      </c>
      <c r="K192" s="197"/>
      <c r="L192" s="201"/>
      <c r="M192" s="202"/>
      <c r="N192" s="203"/>
      <c r="O192" s="203"/>
      <c r="P192" s="204">
        <f>SUM(P193:P218)</f>
        <v>0</v>
      </c>
      <c r="Q192" s="203"/>
      <c r="R192" s="204">
        <f>SUM(R193:R218)</f>
        <v>0</v>
      </c>
      <c r="S192" s="203"/>
      <c r="T192" s="205">
        <f>SUM(T193:T218)</f>
        <v>0</v>
      </c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R192" s="206" t="s">
        <v>83</v>
      </c>
      <c r="AT192" s="207" t="s">
        <v>75</v>
      </c>
      <c r="AU192" s="207" t="s">
        <v>83</v>
      </c>
      <c r="AY192" s="206" t="s">
        <v>139</v>
      </c>
      <c r="BK192" s="208">
        <f>SUM(BK193:BK218)</f>
        <v>27915.700000000001</v>
      </c>
    </row>
    <row r="193" s="2" customFormat="1" ht="24" customHeight="1">
      <c r="A193" s="30"/>
      <c r="B193" s="31"/>
      <c r="C193" s="209" t="s">
        <v>8</v>
      </c>
      <c r="D193" s="209" t="s">
        <v>140</v>
      </c>
      <c r="E193" s="210" t="s">
        <v>288</v>
      </c>
      <c r="F193" s="211" t="s">
        <v>289</v>
      </c>
      <c r="G193" s="212" t="s">
        <v>221</v>
      </c>
      <c r="H193" s="213">
        <v>12</v>
      </c>
      <c r="I193" s="214">
        <v>117</v>
      </c>
      <c r="J193" s="214">
        <f>ROUND(I193*H193,2)</f>
        <v>1404</v>
      </c>
      <c r="K193" s="211" t="s">
        <v>171</v>
      </c>
      <c r="L193" s="36"/>
      <c r="M193" s="215" t="s">
        <v>1</v>
      </c>
      <c r="N193" s="216" t="s">
        <v>41</v>
      </c>
      <c r="O193" s="217">
        <v>0</v>
      </c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219" t="s">
        <v>138</v>
      </c>
      <c r="AT193" s="219" t="s">
        <v>140</v>
      </c>
      <c r="AU193" s="219" t="s">
        <v>85</v>
      </c>
      <c r="AY193" s="15" t="s">
        <v>139</v>
      </c>
      <c r="BE193" s="220">
        <f>IF(N193="základní",J193,0)</f>
        <v>1404</v>
      </c>
      <c r="BF193" s="220">
        <f>IF(N193="snížená",J193,0)</f>
        <v>0</v>
      </c>
      <c r="BG193" s="220">
        <f>IF(N193="zákl. přenesená",J193,0)</f>
        <v>0</v>
      </c>
      <c r="BH193" s="220">
        <f>IF(N193="sníž. přenesená",J193,0)</f>
        <v>0</v>
      </c>
      <c r="BI193" s="220">
        <f>IF(N193="nulová",J193,0)</f>
        <v>0</v>
      </c>
      <c r="BJ193" s="15" t="s">
        <v>83</v>
      </c>
      <c r="BK193" s="220">
        <f>ROUND(I193*H193,2)</f>
        <v>1404</v>
      </c>
      <c r="BL193" s="15" t="s">
        <v>138</v>
      </c>
      <c r="BM193" s="219" t="s">
        <v>434</v>
      </c>
    </row>
    <row r="194" s="2" customFormat="1">
      <c r="A194" s="30"/>
      <c r="B194" s="31"/>
      <c r="C194" s="32"/>
      <c r="D194" s="221" t="s">
        <v>146</v>
      </c>
      <c r="E194" s="32"/>
      <c r="F194" s="222" t="s">
        <v>289</v>
      </c>
      <c r="G194" s="32"/>
      <c r="H194" s="32"/>
      <c r="I194" s="32"/>
      <c r="J194" s="32"/>
      <c r="K194" s="32"/>
      <c r="L194" s="36"/>
      <c r="M194" s="223"/>
      <c r="N194" s="224"/>
      <c r="O194" s="82"/>
      <c r="P194" s="82"/>
      <c r="Q194" s="82"/>
      <c r="R194" s="82"/>
      <c r="S194" s="82"/>
      <c r="T194" s="83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T194" s="15" t="s">
        <v>146</v>
      </c>
      <c r="AU194" s="15" t="s">
        <v>85</v>
      </c>
    </row>
    <row r="195" s="2" customFormat="1">
      <c r="A195" s="30"/>
      <c r="B195" s="31"/>
      <c r="C195" s="32"/>
      <c r="D195" s="221" t="s">
        <v>173</v>
      </c>
      <c r="E195" s="32"/>
      <c r="F195" s="236" t="s">
        <v>291</v>
      </c>
      <c r="G195" s="32"/>
      <c r="H195" s="32"/>
      <c r="I195" s="32"/>
      <c r="J195" s="32"/>
      <c r="K195" s="32"/>
      <c r="L195" s="36"/>
      <c r="M195" s="223"/>
      <c r="N195" s="224"/>
      <c r="O195" s="82"/>
      <c r="P195" s="82"/>
      <c r="Q195" s="82"/>
      <c r="R195" s="82"/>
      <c r="S195" s="82"/>
      <c r="T195" s="83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T195" s="15" t="s">
        <v>173</v>
      </c>
      <c r="AU195" s="15" t="s">
        <v>85</v>
      </c>
    </row>
    <row r="196" s="13" customFormat="1">
      <c r="A196" s="13"/>
      <c r="B196" s="237"/>
      <c r="C196" s="238"/>
      <c r="D196" s="221" t="s">
        <v>177</v>
      </c>
      <c r="E196" s="239" t="s">
        <v>1</v>
      </c>
      <c r="F196" s="240" t="s">
        <v>292</v>
      </c>
      <c r="G196" s="238"/>
      <c r="H196" s="241">
        <v>12</v>
      </c>
      <c r="I196" s="238"/>
      <c r="J196" s="238"/>
      <c r="K196" s="238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177</v>
      </c>
      <c r="AU196" s="246" t="s">
        <v>85</v>
      </c>
      <c r="AV196" s="13" t="s">
        <v>85</v>
      </c>
      <c r="AW196" s="13" t="s">
        <v>33</v>
      </c>
      <c r="AX196" s="13" t="s">
        <v>76</v>
      </c>
      <c r="AY196" s="246" t="s">
        <v>139</v>
      </c>
    </row>
    <row r="197" s="2" customFormat="1" ht="24" customHeight="1">
      <c r="A197" s="30"/>
      <c r="B197" s="31"/>
      <c r="C197" s="209" t="s">
        <v>276</v>
      </c>
      <c r="D197" s="209" t="s">
        <v>140</v>
      </c>
      <c r="E197" s="210" t="s">
        <v>294</v>
      </c>
      <c r="F197" s="211" t="s">
        <v>295</v>
      </c>
      <c r="G197" s="212" t="s">
        <v>221</v>
      </c>
      <c r="H197" s="213">
        <v>12</v>
      </c>
      <c r="I197" s="214">
        <v>360</v>
      </c>
      <c r="J197" s="214">
        <f>ROUND(I197*H197,2)</f>
        <v>4320</v>
      </c>
      <c r="K197" s="211" t="s">
        <v>171</v>
      </c>
      <c r="L197" s="36"/>
      <c r="M197" s="215" t="s">
        <v>1</v>
      </c>
      <c r="N197" s="216" t="s">
        <v>41</v>
      </c>
      <c r="O197" s="217">
        <v>0</v>
      </c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219" t="s">
        <v>138</v>
      </c>
      <c r="AT197" s="219" t="s">
        <v>140</v>
      </c>
      <c r="AU197" s="219" t="s">
        <v>85</v>
      </c>
      <c r="AY197" s="15" t="s">
        <v>139</v>
      </c>
      <c r="BE197" s="220">
        <f>IF(N197="základní",J197,0)</f>
        <v>4320</v>
      </c>
      <c r="BF197" s="220">
        <f>IF(N197="snížená",J197,0)</f>
        <v>0</v>
      </c>
      <c r="BG197" s="220">
        <f>IF(N197="zákl. přenesená",J197,0)</f>
        <v>0</v>
      </c>
      <c r="BH197" s="220">
        <f>IF(N197="sníž. přenesená",J197,0)</f>
        <v>0</v>
      </c>
      <c r="BI197" s="220">
        <f>IF(N197="nulová",J197,0)</f>
        <v>0</v>
      </c>
      <c r="BJ197" s="15" t="s">
        <v>83</v>
      </c>
      <c r="BK197" s="220">
        <f>ROUND(I197*H197,2)</f>
        <v>4320</v>
      </c>
      <c r="BL197" s="15" t="s">
        <v>138</v>
      </c>
      <c r="BM197" s="219" t="s">
        <v>435</v>
      </c>
    </row>
    <row r="198" s="2" customFormat="1">
      <c r="A198" s="30"/>
      <c r="B198" s="31"/>
      <c r="C198" s="32"/>
      <c r="D198" s="221" t="s">
        <v>146</v>
      </c>
      <c r="E198" s="32"/>
      <c r="F198" s="222" t="s">
        <v>295</v>
      </c>
      <c r="G198" s="32"/>
      <c r="H198" s="32"/>
      <c r="I198" s="32"/>
      <c r="J198" s="32"/>
      <c r="K198" s="32"/>
      <c r="L198" s="36"/>
      <c r="M198" s="223"/>
      <c r="N198" s="224"/>
      <c r="O198" s="82"/>
      <c r="P198" s="82"/>
      <c r="Q198" s="82"/>
      <c r="R198" s="82"/>
      <c r="S198" s="82"/>
      <c r="T198" s="83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T198" s="15" t="s">
        <v>146</v>
      </c>
      <c r="AU198" s="15" t="s">
        <v>85</v>
      </c>
    </row>
    <row r="199" s="2" customFormat="1">
      <c r="A199" s="30"/>
      <c r="B199" s="31"/>
      <c r="C199" s="32"/>
      <c r="D199" s="221" t="s">
        <v>173</v>
      </c>
      <c r="E199" s="32"/>
      <c r="F199" s="236" t="s">
        <v>291</v>
      </c>
      <c r="G199" s="32"/>
      <c r="H199" s="32"/>
      <c r="I199" s="32"/>
      <c r="J199" s="32"/>
      <c r="K199" s="32"/>
      <c r="L199" s="36"/>
      <c r="M199" s="223"/>
      <c r="N199" s="224"/>
      <c r="O199" s="82"/>
      <c r="P199" s="82"/>
      <c r="Q199" s="82"/>
      <c r="R199" s="82"/>
      <c r="S199" s="82"/>
      <c r="T199" s="83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T199" s="15" t="s">
        <v>173</v>
      </c>
      <c r="AU199" s="15" t="s">
        <v>85</v>
      </c>
    </row>
    <row r="200" s="13" customFormat="1">
      <c r="A200" s="13"/>
      <c r="B200" s="237"/>
      <c r="C200" s="238"/>
      <c r="D200" s="221" t="s">
        <v>177</v>
      </c>
      <c r="E200" s="239" t="s">
        <v>1</v>
      </c>
      <c r="F200" s="240" t="s">
        <v>292</v>
      </c>
      <c r="G200" s="238"/>
      <c r="H200" s="241">
        <v>12</v>
      </c>
      <c r="I200" s="238"/>
      <c r="J200" s="238"/>
      <c r="K200" s="238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177</v>
      </c>
      <c r="AU200" s="246" t="s">
        <v>85</v>
      </c>
      <c r="AV200" s="13" t="s">
        <v>85</v>
      </c>
      <c r="AW200" s="13" t="s">
        <v>33</v>
      </c>
      <c r="AX200" s="13" t="s">
        <v>76</v>
      </c>
      <c r="AY200" s="246" t="s">
        <v>139</v>
      </c>
    </row>
    <row r="201" s="2" customFormat="1" ht="24" customHeight="1">
      <c r="A201" s="30"/>
      <c r="B201" s="31"/>
      <c r="C201" s="209" t="s">
        <v>282</v>
      </c>
      <c r="D201" s="209" t="s">
        <v>140</v>
      </c>
      <c r="E201" s="210" t="s">
        <v>298</v>
      </c>
      <c r="F201" s="211" t="s">
        <v>299</v>
      </c>
      <c r="G201" s="212" t="s">
        <v>188</v>
      </c>
      <c r="H201" s="213">
        <v>38</v>
      </c>
      <c r="I201" s="214">
        <v>246</v>
      </c>
      <c r="J201" s="214">
        <f>ROUND(I201*H201,2)</f>
        <v>9348</v>
      </c>
      <c r="K201" s="211" t="s">
        <v>171</v>
      </c>
      <c r="L201" s="36"/>
      <c r="M201" s="215" t="s">
        <v>1</v>
      </c>
      <c r="N201" s="216" t="s">
        <v>41</v>
      </c>
      <c r="O201" s="217">
        <v>0</v>
      </c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219" t="s">
        <v>138</v>
      </c>
      <c r="AT201" s="219" t="s">
        <v>140</v>
      </c>
      <c r="AU201" s="219" t="s">
        <v>85</v>
      </c>
      <c r="AY201" s="15" t="s">
        <v>139</v>
      </c>
      <c r="BE201" s="220">
        <f>IF(N201="základní",J201,0)</f>
        <v>9348</v>
      </c>
      <c r="BF201" s="220">
        <f>IF(N201="snížená",J201,0)</f>
        <v>0</v>
      </c>
      <c r="BG201" s="220">
        <f>IF(N201="zákl. přenesená",J201,0)</f>
        <v>0</v>
      </c>
      <c r="BH201" s="220">
        <f>IF(N201="sníž. přenesená",J201,0)</f>
        <v>0</v>
      </c>
      <c r="BI201" s="220">
        <f>IF(N201="nulová",J201,0)</f>
        <v>0</v>
      </c>
      <c r="BJ201" s="15" t="s">
        <v>83</v>
      </c>
      <c r="BK201" s="220">
        <f>ROUND(I201*H201,2)</f>
        <v>9348</v>
      </c>
      <c r="BL201" s="15" t="s">
        <v>138</v>
      </c>
      <c r="BM201" s="219" t="s">
        <v>436</v>
      </c>
    </row>
    <row r="202" s="2" customFormat="1">
      <c r="A202" s="30"/>
      <c r="B202" s="31"/>
      <c r="C202" s="32"/>
      <c r="D202" s="221" t="s">
        <v>146</v>
      </c>
      <c r="E202" s="32"/>
      <c r="F202" s="222" t="s">
        <v>299</v>
      </c>
      <c r="G202" s="32"/>
      <c r="H202" s="32"/>
      <c r="I202" s="32"/>
      <c r="J202" s="32"/>
      <c r="K202" s="32"/>
      <c r="L202" s="36"/>
      <c r="M202" s="223"/>
      <c r="N202" s="224"/>
      <c r="O202" s="82"/>
      <c r="P202" s="82"/>
      <c r="Q202" s="82"/>
      <c r="R202" s="82"/>
      <c r="S202" s="82"/>
      <c r="T202" s="83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T202" s="15" t="s">
        <v>146</v>
      </c>
      <c r="AU202" s="15" t="s">
        <v>85</v>
      </c>
    </row>
    <row r="203" s="2" customFormat="1">
      <c r="A203" s="30"/>
      <c r="B203" s="31"/>
      <c r="C203" s="32"/>
      <c r="D203" s="221" t="s">
        <v>173</v>
      </c>
      <c r="E203" s="32"/>
      <c r="F203" s="236" t="s">
        <v>301</v>
      </c>
      <c r="G203" s="32"/>
      <c r="H203" s="32"/>
      <c r="I203" s="32"/>
      <c r="J203" s="32"/>
      <c r="K203" s="32"/>
      <c r="L203" s="36"/>
      <c r="M203" s="223"/>
      <c r="N203" s="224"/>
      <c r="O203" s="82"/>
      <c r="P203" s="82"/>
      <c r="Q203" s="82"/>
      <c r="R203" s="82"/>
      <c r="S203" s="82"/>
      <c r="T203" s="83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T203" s="15" t="s">
        <v>173</v>
      </c>
      <c r="AU203" s="15" t="s">
        <v>85</v>
      </c>
    </row>
    <row r="204" s="13" customFormat="1">
      <c r="A204" s="13"/>
      <c r="B204" s="237"/>
      <c r="C204" s="238"/>
      <c r="D204" s="221" t="s">
        <v>177</v>
      </c>
      <c r="E204" s="239" t="s">
        <v>1</v>
      </c>
      <c r="F204" s="240" t="s">
        <v>437</v>
      </c>
      <c r="G204" s="238"/>
      <c r="H204" s="241">
        <v>38</v>
      </c>
      <c r="I204" s="238"/>
      <c r="J204" s="238"/>
      <c r="K204" s="238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177</v>
      </c>
      <c r="AU204" s="246" t="s">
        <v>85</v>
      </c>
      <c r="AV204" s="13" t="s">
        <v>85</v>
      </c>
      <c r="AW204" s="13" t="s">
        <v>33</v>
      </c>
      <c r="AX204" s="13" t="s">
        <v>83</v>
      </c>
      <c r="AY204" s="246" t="s">
        <v>139</v>
      </c>
    </row>
    <row r="205" s="2" customFormat="1" ht="24" customHeight="1">
      <c r="A205" s="30"/>
      <c r="B205" s="31"/>
      <c r="C205" s="209" t="s">
        <v>287</v>
      </c>
      <c r="D205" s="209" t="s">
        <v>140</v>
      </c>
      <c r="E205" s="210" t="s">
        <v>303</v>
      </c>
      <c r="F205" s="211" t="s">
        <v>304</v>
      </c>
      <c r="G205" s="212" t="s">
        <v>188</v>
      </c>
      <c r="H205" s="213">
        <v>13</v>
      </c>
      <c r="I205" s="214">
        <v>342</v>
      </c>
      <c r="J205" s="214">
        <f>ROUND(I205*H205,2)</f>
        <v>4446</v>
      </c>
      <c r="K205" s="211" t="s">
        <v>171</v>
      </c>
      <c r="L205" s="36"/>
      <c r="M205" s="215" t="s">
        <v>1</v>
      </c>
      <c r="N205" s="216" t="s">
        <v>41</v>
      </c>
      <c r="O205" s="217">
        <v>0</v>
      </c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219" t="s">
        <v>138</v>
      </c>
      <c r="AT205" s="219" t="s">
        <v>140</v>
      </c>
      <c r="AU205" s="219" t="s">
        <v>85</v>
      </c>
      <c r="AY205" s="15" t="s">
        <v>139</v>
      </c>
      <c r="BE205" s="220">
        <f>IF(N205="základní",J205,0)</f>
        <v>4446</v>
      </c>
      <c r="BF205" s="220">
        <f>IF(N205="snížená",J205,0)</f>
        <v>0</v>
      </c>
      <c r="BG205" s="220">
        <f>IF(N205="zákl. přenesená",J205,0)</f>
        <v>0</v>
      </c>
      <c r="BH205" s="220">
        <f>IF(N205="sníž. přenesená",J205,0)</f>
        <v>0</v>
      </c>
      <c r="BI205" s="220">
        <f>IF(N205="nulová",J205,0)</f>
        <v>0</v>
      </c>
      <c r="BJ205" s="15" t="s">
        <v>83</v>
      </c>
      <c r="BK205" s="220">
        <f>ROUND(I205*H205,2)</f>
        <v>4446</v>
      </c>
      <c r="BL205" s="15" t="s">
        <v>138</v>
      </c>
      <c r="BM205" s="219" t="s">
        <v>438</v>
      </c>
    </row>
    <row r="206" s="2" customFormat="1">
      <c r="A206" s="30"/>
      <c r="B206" s="31"/>
      <c r="C206" s="32"/>
      <c r="D206" s="221" t="s">
        <v>146</v>
      </c>
      <c r="E206" s="32"/>
      <c r="F206" s="222" t="s">
        <v>304</v>
      </c>
      <c r="G206" s="32"/>
      <c r="H206" s="32"/>
      <c r="I206" s="32"/>
      <c r="J206" s="32"/>
      <c r="K206" s="32"/>
      <c r="L206" s="36"/>
      <c r="M206" s="223"/>
      <c r="N206" s="224"/>
      <c r="O206" s="82"/>
      <c r="P206" s="82"/>
      <c r="Q206" s="82"/>
      <c r="R206" s="82"/>
      <c r="S206" s="82"/>
      <c r="T206" s="83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T206" s="15" t="s">
        <v>146</v>
      </c>
      <c r="AU206" s="15" t="s">
        <v>85</v>
      </c>
    </row>
    <row r="207" s="2" customFormat="1">
      <c r="A207" s="30"/>
      <c r="B207" s="31"/>
      <c r="C207" s="32"/>
      <c r="D207" s="221" t="s">
        <v>173</v>
      </c>
      <c r="E207" s="32"/>
      <c r="F207" s="236" t="s">
        <v>301</v>
      </c>
      <c r="G207" s="32"/>
      <c r="H207" s="32"/>
      <c r="I207" s="32"/>
      <c r="J207" s="32"/>
      <c r="K207" s="32"/>
      <c r="L207" s="36"/>
      <c r="M207" s="223"/>
      <c r="N207" s="224"/>
      <c r="O207" s="82"/>
      <c r="P207" s="82"/>
      <c r="Q207" s="82"/>
      <c r="R207" s="82"/>
      <c r="S207" s="82"/>
      <c r="T207" s="83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T207" s="15" t="s">
        <v>173</v>
      </c>
      <c r="AU207" s="15" t="s">
        <v>85</v>
      </c>
    </row>
    <row r="208" s="13" customFormat="1">
      <c r="A208" s="13"/>
      <c r="B208" s="237"/>
      <c r="C208" s="238"/>
      <c r="D208" s="221" t="s">
        <v>177</v>
      </c>
      <c r="E208" s="239" t="s">
        <v>1</v>
      </c>
      <c r="F208" s="240" t="s">
        <v>439</v>
      </c>
      <c r="G208" s="238"/>
      <c r="H208" s="241">
        <v>13</v>
      </c>
      <c r="I208" s="238"/>
      <c r="J208" s="238"/>
      <c r="K208" s="238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177</v>
      </c>
      <c r="AU208" s="246" t="s">
        <v>85</v>
      </c>
      <c r="AV208" s="13" t="s">
        <v>85</v>
      </c>
      <c r="AW208" s="13" t="s">
        <v>33</v>
      </c>
      <c r="AX208" s="13" t="s">
        <v>83</v>
      </c>
      <c r="AY208" s="246" t="s">
        <v>139</v>
      </c>
    </row>
    <row r="209" s="2" customFormat="1" ht="24" customHeight="1">
      <c r="A209" s="30"/>
      <c r="B209" s="31"/>
      <c r="C209" s="209" t="s">
        <v>293</v>
      </c>
      <c r="D209" s="209" t="s">
        <v>140</v>
      </c>
      <c r="E209" s="210" t="s">
        <v>308</v>
      </c>
      <c r="F209" s="211" t="s">
        <v>309</v>
      </c>
      <c r="G209" s="212" t="s">
        <v>188</v>
      </c>
      <c r="H209" s="213">
        <v>29</v>
      </c>
      <c r="I209" s="214">
        <v>181</v>
      </c>
      <c r="J209" s="214">
        <f>ROUND(I209*H209,2)</f>
        <v>5249</v>
      </c>
      <c r="K209" s="211" t="s">
        <v>171</v>
      </c>
      <c r="L209" s="36"/>
      <c r="M209" s="215" t="s">
        <v>1</v>
      </c>
      <c r="N209" s="216" t="s">
        <v>41</v>
      </c>
      <c r="O209" s="217">
        <v>0</v>
      </c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219" t="s">
        <v>138</v>
      </c>
      <c r="AT209" s="219" t="s">
        <v>140</v>
      </c>
      <c r="AU209" s="219" t="s">
        <v>85</v>
      </c>
      <c r="AY209" s="15" t="s">
        <v>139</v>
      </c>
      <c r="BE209" s="220">
        <f>IF(N209="základní",J209,0)</f>
        <v>5249</v>
      </c>
      <c r="BF209" s="220">
        <f>IF(N209="snížená",J209,0)</f>
        <v>0</v>
      </c>
      <c r="BG209" s="220">
        <f>IF(N209="zákl. přenesená",J209,0)</f>
        <v>0</v>
      </c>
      <c r="BH209" s="220">
        <f>IF(N209="sníž. přenesená",J209,0)</f>
        <v>0</v>
      </c>
      <c r="BI209" s="220">
        <f>IF(N209="nulová",J209,0)</f>
        <v>0</v>
      </c>
      <c r="BJ209" s="15" t="s">
        <v>83</v>
      </c>
      <c r="BK209" s="220">
        <f>ROUND(I209*H209,2)</f>
        <v>5249</v>
      </c>
      <c r="BL209" s="15" t="s">
        <v>138</v>
      </c>
      <c r="BM209" s="219" t="s">
        <v>440</v>
      </c>
    </row>
    <row r="210" s="2" customFormat="1">
      <c r="A210" s="30"/>
      <c r="B210" s="31"/>
      <c r="C210" s="32"/>
      <c r="D210" s="221" t="s">
        <v>146</v>
      </c>
      <c r="E210" s="32"/>
      <c r="F210" s="222" t="s">
        <v>309</v>
      </c>
      <c r="G210" s="32"/>
      <c r="H210" s="32"/>
      <c r="I210" s="32"/>
      <c r="J210" s="32"/>
      <c r="K210" s="32"/>
      <c r="L210" s="36"/>
      <c r="M210" s="223"/>
      <c r="N210" s="224"/>
      <c r="O210" s="82"/>
      <c r="P210" s="82"/>
      <c r="Q210" s="82"/>
      <c r="R210" s="82"/>
      <c r="S210" s="82"/>
      <c r="T210" s="83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T210" s="15" t="s">
        <v>146</v>
      </c>
      <c r="AU210" s="15" t="s">
        <v>85</v>
      </c>
    </row>
    <row r="211" s="2" customFormat="1">
      <c r="A211" s="30"/>
      <c r="B211" s="31"/>
      <c r="C211" s="32"/>
      <c r="D211" s="221" t="s">
        <v>173</v>
      </c>
      <c r="E211" s="32"/>
      <c r="F211" s="236" t="s">
        <v>311</v>
      </c>
      <c r="G211" s="32"/>
      <c r="H211" s="32"/>
      <c r="I211" s="32"/>
      <c r="J211" s="32"/>
      <c r="K211" s="32"/>
      <c r="L211" s="36"/>
      <c r="M211" s="223"/>
      <c r="N211" s="224"/>
      <c r="O211" s="82"/>
      <c r="P211" s="82"/>
      <c r="Q211" s="82"/>
      <c r="R211" s="82"/>
      <c r="S211" s="82"/>
      <c r="T211" s="83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T211" s="15" t="s">
        <v>173</v>
      </c>
      <c r="AU211" s="15" t="s">
        <v>85</v>
      </c>
    </row>
    <row r="212" s="13" customFormat="1">
      <c r="A212" s="13"/>
      <c r="B212" s="237"/>
      <c r="C212" s="238"/>
      <c r="D212" s="221" t="s">
        <v>177</v>
      </c>
      <c r="E212" s="239" t="s">
        <v>1</v>
      </c>
      <c r="F212" s="240" t="s">
        <v>414</v>
      </c>
      <c r="G212" s="238"/>
      <c r="H212" s="241">
        <v>13</v>
      </c>
      <c r="I212" s="238"/>
      <c r="J212" s="238"/>
      <c r="K212" s="238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177</v>
      </c>
      <c r="AU212" s="246" t="s">
        <v>85</v>
      </c>
      <c r="AV212" s="13" t="s">
        <v>85</v>
      </c>
      <c r="AW212" s="13" t="s">
        <v>33</v>
      </c>
      <c r="AX212" s="13" t="s">
        <v>76</v>
      </c>
      <c r="AY212" s="246" t="s">
        <v>139</v>
      </c>
    </row>
    <row r="213" s="13" customFormat="1">
      <c r="A213" s="13"/>
      <c r="B213" s="237"/>
      <c r="C213" s="238"/>
      <c r="D213" s="221" t="s">
        <v>177</v>
      </c>
      <c r="E213" s="239" t="s">
        <v>1</v>
      </c>
      <c r="F213" s="240" t="s">
        <v>441</v>
      </c>
      <c r="G213" s="238"/>
      <c r="H213" s="241">
        <v>16</v>
      </c>
      <c r="I213" s="238"/>
      <c r="J213" s="238"/>
      <c r="K213" s="238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177</v>
      </c>
      <c r="AU213" s="246" t="s">
        <v>85</v>
      </c>
      <c r="AV213" s="13" t="s">
        <v>85</v>
      </c>
      <c r="AW213" s="13" t="s">
        <v>33</v>
      </c>
      <c r="AX213" s="13" t="s">
        <v>76</v>
      </c>
      <c r="AY213" s="246" t="s">
        <v>139</v>
      </c>
    </row>
    <row r="214" s="2" customFormat="1" ht="16.5" customHeight="1">
      <c r="A214" s="30"/>
      <c r="B214" s="31"/>
      <c r="C214" s="209" t="s">
        <v>297</v>
      </c>
      <c r="D214" s="209" t="s">
        <v>140</v>
      </c>
      <c r="E214" s="210" t="s">
        <v>314</v>
      </c>
      <c r="F214" s="211" t="s">
        <v>315</v>
      </c>
      <c r="G214" s="212" t="s">
        <v>170</v>
      </c>
      <c r="H214" s="213">
        <v>0.023</v>
      </c>
      <c r="I214" s="214">
        <v>136900</v>
      </c>
      <c r="J214" s="214">
        <f>ROUND(I214*H214,2)</f>
        <v>3148.6999999999998</v>
      </c>
      <c r="K214" s="211" t="s">
        <v>171</v>
      </c>
      <c r="L214" s="36"/>
      <c r="M214" s="215" t="s">
        <v>1</v>
      </c>
      <c r="N214" s="216" t="s">
        <v>41</v>
      </c>
      <c r="O214" s="217">
        <v>0</v>
      </c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219" t="s">
        <v>138</v>
      </c>
      <c r="AT214" s="219" t="s">
        <v>140</v>
      </c>
      <c r="AU214" s="219" t="s">
        <v>85</v>
      </c>
      <c r="AY214" s="15" t="s">
        <v>139</v>
      </c>
      <c r="BE214" s="220">
        <f>IF(N214="základní",J214,0)</f>
        <v>3148.6999999999998</v>
      </c>
      <c r="BF214" s="220">
        <f>IF(N214="snížená",J214,0)</f>
        <v>0</v>
      </c>
      <c r="BG214" s="220">
        <f>IF(N214="zákl. přenesená",J214,0)</f>
        <v>0</v>
      </c>
      <c r="BH214" s="220">
        <f>IF(N214="sníž. přenesená",J214,0)</f>
        <v>0</v>
      </c>
      <c r="BI214" s="220">
        <f>IF(N214="nulová",J214,0)</f>
        <v>0</v>
      </c>
      <c r="BJ214" s="15" t="s">
        <v>83</v>
      </c>
      <c r="BK214" s="220">
        <f>ROUND(I214*H214,2)</f>
        <v>3148.6999999999998</v>
      </c>
      <c r="BL214" s="15" t="s">
        <v>138</v>
      </c>
      <c r="BM214" s="219" t="s">
        <v>442</v>
      </c>
    </row>
    <row r="215" s="2" customFormat="1">
      <c r="A215" s="30"/>
      <c r="B215" s="31"/>
      <c r="C215" s="32"/>
      <c r="D215" s="221" t="s">
        <v>146</v>
      </c>
      <c r="E215" s="32"/>
      <c r="F215" s="222" t="s">
        <v>315</v>
      </c>
      <c r="G215" s="32"/>
      <c r="H215" s="32"/>
      <c r="I215" s="32"/>
      <c r="J215" s="32"/>
      <c r="K215" s="32"/>
      <c r="L215" s="36"/>
      <c r="M215" s="223"/>
      <c r="N215" s="224"/>
      <c r="O215" s="82"/>
      <c r="P215" s="82"/>
      <c r="Q215" s="82"/>
      <c r="R215" s="82"/>
      <c r="S215" s="82"/>
      <c r="T215" s="83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T215" s="15" t="s">
        <v>146</v>
      </c>
      <c r="AU215" s="15" t="s">
        <v>85</v>
      </c>
    </row>
    <row r="216" s="2" customFormat="1">
      <c r="A216" s="30"/>
      <c r="B216" s="31"/>
      <c r="C216" s="32"/>
      <c r="D216" s="221" t="s">
        <v>173</v>
      </c>
      <c r="E216" s="32"/>
      <c r="F216" s="236" t="s">
        <v>317</v>
      </c>
      <c r="G216" s="32"/>
      <c r="H216" s="32"/>
      <c r="I216" s="32"/>
      <c r="J216" s="32"/>
      <c r="K216" s="32"/>
      <c r="L216" s="36"/>
      <c r="M216" s="223"/>
      <c r="N216" s="224"/>
      <c r="O216" s="82"/>
      <c r="P216" s="82"/>
      <c r="Q216" s="82"/>
      <c r="R216" s="82"/>
      <c r="S216" s="82"/>
      <c r="T216" s="83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T216" s="15" t="s">
        <v>173</v>
      </c>
      <c r="AU216" s="15" t="s">
        <v>85</v>
      </c>
    </row>
    <row r="217" s="13" customFormat="1">
      <c r="A217" s="13"/>
      <c r="B217" s="237"/>
      <c r="C217" s="238"/>
      <c r="D217" s="221" t="s">
        <v>177</v>
      </c>
      <c r="E217" s="239" t="s">
        <v>1</v>
      </c>
      <c r="F217" s="240" t="s">
        <v>443</v>
      </c>
      <c r="G217" s="238"/>
      <c r="H217" s="241">
        <v>0.01</v>
      </c>
      <c r="I217" s="238"/>
      <c r="J217" s="238"/>
      <c r="K217" s="238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177</v>
      </c>
      <c r="AU217" s="246" t="s">
        <v>85</v>
      </c>
      <c r="AV217" s="13" t="s">
        <v>85</v>
      </c>
      <c r="AW217" s="13" t="s">
        <v>33</v>
      </c>
      <c r="AX217" s="13" t="s">
        <v>76</v>
      </c>
      <c r="AY217" s="246" t="s">
        <v>139</v>
      </c>
    </row>
    <row r="218" s="13" customFormat="1">
      <c r="A218" s="13"/>
      <c r="B218" s="237"/>
      <c r="C218" s="238"/>
      <c r="D218" s="221" t="s">
        <v>177</v>
      </c>
      <c r="E218" s="239" t="s">
        <v>1</v>
      </c>
      <c r="F218" s="240" t="s">
        <v>444</v>
      </c>
      <c r="G218" s="238"/>
      <c r="H218" s="241">
        <v>0.012999999999999999</v>
      </c>
      <c r="I218" s="238"/>
      <c r="J218" s="238"/>
      <c r="K218" s="238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177</v>
      </c>
      <c r="AU218" s="246" t="s">
        <v>85</v>
      </c>
      <c r="AV218" s="13" t="s">
        <v>85</v>
      </c>
      <c r="AW218" s="13" t="s">
        <v>33</v>
      </c>
      <c r="AX218" s="13" t="s">
        <v>76</v>
      </c>
      <c r="AY218" s="246" t="s">
        <v>139</v>
      </c>
    </row>
    <row r="219" s="11" customFormat="1" ht="25.92" customHeight="1">
      <c r="A219" s="11"/>
      <c r="B219" s="196"/>
      <c r="C219" s="197"/>
      <c r="D219" s="198" t="s">
        <v>75</v>
      </c>
      <c r="E219" s="199" t="s">
        <v>320</v>
      </c>
      <c r="F219" s="199" t="s">
        <v>321</v>
      </c>
      <c r="G219" s="197"/>
      <c r="H219" s="197"/>
      <c r="I219" s="197"/>
      <c r="J219" s="200">
        <f>BK219</f>
        <v>5225</v>
      </c>
      <c r="K219" s="197"/>
      <c r="L219" s="201"/>
      <c r="M219" s="202"/>
      <c r="N219" s="203"/>
      <c r="O219" s="203"/>
      <c r="P219" s="204">
        <f>P220</f>
        <v>0</v>
      </c>
      <c r="Q219" s="203"/>
      <c r="R219" s="204">
        <f>R220</f>
        <v>0</v>
      </c>
      <c r="S219" s="203"/>
      <c r="T219" s="205">
        <f>T220</f>
        <v>0</v>
      </c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R219" s="206" t="s">
        <v>85</v>
      </c>
      <c r="AT219" s="207" t="s">
        <v>75</v>
      </c>
      <c r="AU219" s="207" t="s">
        <v>76</v>
      </c>
      <c r="AY219" s="206" t="s">
        <v>139</v>
      </c>
      <c r="BK219" s="208">
        <f>BK220</f>
        <v>5225</v>
      </c>
    </row>
    <row r="220" s="11" customFormat="1" ht="22.8" customHeight="1">
      <c r="A220" s="11"/>
      <c r="B220" s="196"/>
      <c r="C220" s="197"/>
      <c r="D220" s="198" t="s">
        <v>75</v>
      </c>
      <c r="E220" s="234" t="s">
        <v>322</v>
      </c>
      <c r="F220" s="234" t="s">
        <v>323</v>
      </c>
      <c r="G220" s="197"/>
      <c r="H220" s="197"/>
      <c r="I220" s="197"/>
      <c r="J220" s="235">
        <f>BK220</f>
        <v>5225</v>
      </c>
      <c r="K220" s="197"/>
      <c r="L220" s="201"/>
      <c r="M220" s="202"/>
      <c r="N220" s="203"/>
      <c r="O220" s="203"/>
      <c r="P220" s="204">
        <f>SUM(P221:P224)</f>
        <v>0</v>
      </c>
      <c r="Q220" s="203"/>
      <c r="R220" s="204">
        <f>SUM(R221:R224)</f>
        <v>0</v>
      </c>
      <c r="S220" s="203"/>
      <c r="T220" s="205">
        <f>SUM(T221:T224)</f>
        <v>0</v>
      </c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R220" s="206" t="s">
        <v>85</v>
      </c>
      <c r="AT220" s="207" t="s">
        <v>75</v>
      </c>
      <c r="AU220" s="207" t="s">
        <v>83</v>
      </c>
      <c r="AY220" s="206" t="s">
        <v>139</v>
      </c>
      <c r="BK220" s="208">
        <f>SUM(BK221:BK224)</f>
        <v>5225</v>
      </c>
    </row>
    <row r="221" s="2" customFormat="1" ht="24" customHeight="1">
      <c r="A221" s="30"/>
      <c r="B221" s="31"/>
      <c r="C221" s="209" t="s">
        <v>7</v>
      </c>
      <c r="D221" s="209" t="s">
        <v>140</v>
      </c>
      <c r="E221" s="210" t="s">
        <v>325</v>
      </c>
      <c r="F221" s="211" t="s">
        <v>326</v>
      </c>
      <c r="G221" s="212" t="s">
        <v>221</v>
      </c>
      <c r="H221" s="213">
        <v>25</v>
      </c>
      <c r="I221" s="214">
        <v>209</v>
      </c>
      <c r="J221" s="214">
        <f>ROUND(I221*H221,2)</f>
        <v>5225</v>
      </c>
      <c r="K221" s="211" t="s">
        <v>171</v>
      </c>
      <c r="L221" s="36"/>
      <c r="M221" s="215" t="s">
        <v>1</v>
      </c>
      <c r="N221" s="216" t="s">
        <v>41</v>
      </c>
      <c r="O221" s="217">
        <v>0</v>
      </c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219" t="s">
        <v>276</v>
      </c>
      <c r="AT221" s="219" t="s">
        <v>140</v>
      </c>
      <c r="AU221" s="219" t="s">
        <v>85</v>
      </c>
      <c r="AY221" s="15" t="s">
        <v>139</v>
      </c>
      <c r="BE221" s="220">
        <f>IF(N221="základní",J221,0)</f>
        <v>5225</v>
      </c>
      <c r="BF221" s="220">
        <f>IF(N221="snížená",J221,0)</f>
        <v>0</v>
      </c>
      <c r="BG221" s="220">
        <f>IF(N221="zákl. přenesená",J221,0)</f>
        <v>0</v>
      </c>
      <c r="BH221" s="220">
        <f>IF(N221="sníž. přenesená",J221,0)</f>
        <v>0</v>
      </c>
      <c r="BI221" s="220">
        <f>IF(N221="nulová",J221,0)</f>
        <v>0</v>
      </c>
      <c r="BJ221" s="15" t="s">
        <v>83</v>
      </c>
      <c r="BK221" s="220">
        <f>ROUND(I221*H221,2)</f>
        <v>5225</v>
      </c>
      <c r="BL221" s="15" t="s">
        <v>276</v>
      </c>
      <c r="BM221" s="219" t="s">
        <v>445</v>
      </c>
    </row>
    <row r="222" s="2" customFormat="1">
      <c r="A222" s="30"/>
      <c r="B222" s="31"/>
      <c r="C222" s="32"/>
      <c r="D222" s="221" t="s">
        <v>146</v>
      </c>
      <c r="E222" s="32"/>
      <c r="F222" s="222" t="s">
        <v>326</v>
      </c>
      <c r="G222" s="32"/>
      <c r="H222" s="32"/>
      <c r="I222" s="32"/>
      <c r="J222" s="32"/>
      <c r="K222" s="32"/>
      <c r="L222" s="36"/>
      <c r="M222" s="223"/>
      <c r="N222" s="224"/>
      <c r="O222" s="82"/>
      <c r="P222" s="82"/>
      <c r="Q222" s="82"/>
      <c r="R222" s="82"/>
      <c r="S222" s="82"/>
      <c r="T222" s="83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T222" s="15" t="s">
        <v>146</v>
      </c>
      <c r="AU222" s="15" t="s">
        <v>85</v>
      </c>
    </row>
    <row r="223" s="2" customFormat="1">
      <c r="A223" s="30"/>
      <c r="B223" s="31"/>
      <c r="C223" s="32"/>
      <c r="D223" s="221" t="s">
        <v>173</v>
      </c>
      <c r="E223" s="32"/>
      <c r="F223" s="236" t="s">
        <v>328</v>
      </c>
      <c r="G223" s="32"/>
      <c r="H223" s="32"/>
      <c r="I223" s="32"/>
      <c r="J223" s="32"/>
      <c r="K223" s="32"/>
      <c r="L223" s="36"/>
      <c r="M223" s="223"/>
      <c r="N223" s="224"/>
      <c r="O223" s="82"/>
      <c r="P223" s="82"/>
      <c r="Q223" s="82"/>
      <c r="R223" s="82"/>
      <c r="S223" s="82"/>
      <c r="T223" s="83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T223" s="15" t="s">
        <v>173</v>
      </c>
      <c r="AU223" s="15" t="s">
        <v>85</v>
      </c>
    </row>
    <row r="224" s="13" customFormat="1">
      <c r="A224" s="13"/>
      <c r="B224" s="237"/>
      <c r="C224" s="238"/>
      <c r="D224" s="221" t="s">
        <v>177</v>
      </c>
      <c r="E224" s="239" t="s">
        <v>1</v>
      </c>
      <c r="F224" s="240" t="s">
        <v>446</v>
      </c>
      <c r="G224" s="238"/>
      <c r="H224" s="241">
        <v>25</v>
      </c>
      <c r="I224" s="238"/>
      <c r="J224" s="238"/>
      <c r="K224" s="238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177</v>
      </c>
      <c r="AU224" s="246" t="s">
        <v>85</v>
      </c>
      <c r="AV224" s="13" t="s">
        <v>85</v>
      </c>
      <c r="AW224" s="13" t="s">
        <v>33</v>
      </c>
      <c r="AX224" s="13" t="s">
        <v>83</v>
      </c>
      <c r="AY224" s="246" t="s">
        <v>139</v>
      </c>
    </row>
    <row r="225" s="11" customFormat="1" ht="25.92" customHeight="1">
      <c r="A225" s="11"/>
      <c r="B225" s="196"/>
      <c r="C225" s="197"/>
      <c r="D225" s="198" t="s">
        <v>75</v>
      </c>
      <c r="E225" s="199" t="s">
        <v>136</v>
      </c>
      <c r="F225" s="199" t="s">
        <v>137</v>
      </c>
      <c r="G225" s="197"/>
      <c r="H225" s="197"/>
      <c r="I225" s="197"/>
      <c r="J225" s="200">
        <f>BK225</f>
        <v>30011.799999999999</v>
      </c>
      <c r="K225" s="197"/>
      <c r="L225" s="201"/>
      <c r="M225" s="202"/>
      <c r="N225" s="203"/>
      <c r="O225" s="203"/>
      <c r="P225" s="204">
        <f>SUM(P226:P238)</f>
        <v>0</v>
      </c>
      <c r="Q225" s="203"/>
      <c r="R225" s="204">
        <f>SUM(R226:R238)</f>
        <v>0</v>
      </c>
      <c r="S225" s="203"/>
      <c r="T225" s="205">
        <f>SUM(T226:T238)</f>
        <v>0</v>
      </c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R225" s="206" t="s">
        <v>138</v>
      </c>
      <c r="AT225" s="207" t="s">
        <v>75</v>
      </c>
      <c r="AU225" s="207" t="s">
        <v>76</v>
      </c>
      <c r="AY225" s="206" t="s">
        <v>139</v>
      </c>
      <c r="BK225" s="208">
        <f>SUM(BK226:BK238)</f>
        <v>30011.799999999999</v>
      </c>
    </row>
    <row r="226" s="2" customFormat="1" ht="16.5" customHeight="1">
      <c r="A226" s="30"/>
      <c r="B226" s="31"/>
      <c r="C226" s="209" t="s">
        <v>307</v>
      </c>
      <c r="D226" s="209" t="s">
        <v>140</v>
      </c>
      <c r="E226" s="210" t="s">
        <v>331</v>
      </c>
      <c r="F226" s="211" t="s">
        <v>332</v>
      </c>
      <c r="G226" s="212" t="s">
        <v>333</v>
      </c>
      <c r="H226" s="213">
        <v>3.25</v>
      </c>
      <c r="I226" s="214">
        <v>700</v>
      </c>
      <c r="J226" s="214">
        <f>ROUND(I226*H226,2)</f>
        <v>2275</v>
      </c>
      <c r="K226" s="211" t="s">
        <v>171</v>
      </c>
      <c r="L226" s="36"/>
      <c r="M226" s="215" t="s">
        <v>1</v>
      </c>
      <c r="N226" s="216" t="s">
        <v>41</v>
      </c>
      <c r="O226" s="217">
        <v>0</v>
      </c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219" t="s">
        <v>144</v>
      </c>
      <c r="AT226" s="219" t="s">
        <v>140</v>
      </c>
      <c r="AU226" s="219" t="s">
        <v>83</v>
      </c>
      <c r="AY226" s="15" t="s">
        <v>139</v>
      </c>
      <c r="BE226" s="220">
        <f>IF(N226="základní",J226,0)</f>
        <v>2275</v>
      </c>
      <c r="BF226" s="220">
        <f>IF(N226="snížená",J226,0)</f>
        <v>0</v>
      </c>
      <c r="BG226" s="220">
        <f>IF(N226="zákl. přenesená",J226,0)</f>
        <v>0</v>
      </c>
      <c r="BH226" s="220">
        <f>IF(N226="sníž. přenesená",J226,0)</f>
        <v>0</v>
      </c>
      <c r="BI226" s="220">
        <f>IF(N226="nulová",J226,0)</f>
        <v>0</v>
      </c>
      <c r="BJ226" s="15" t="s">
        <v>83</v>
      </c>
      <c r="BK226" s="220">
        <f>ROUND(I226*H226,2)</f>
        <v>2275</v>
      </c>
      <c r="BL226" s="15" t="s">
        <v>144</v>
      </c>
      <c r="BM226" s="219" t="s">
        <v>447</v>
      </c>
    </row>
    <row r="227" s="2" customFormat="1">
      <c r="A227" s="30"/>
      <c r="B227" s="31"/>
      <c r="C227" s="32"/>
      <c r="D227" s="221" t="s">
        <v>146</v>
      </c>
      <c r="E227" s="32"/>
      <c r="F227" s="222" t="s">
        <v>332</v>
      </c>
      <c r="G227" s="32"/>
      <c r="H227" s="32"/>
      <c r="I227" s="32"/>
      <c r="J227" s="32"/>
      <c r="K227" s="32"/>
      <c r="L227" s="36"/>
      <c r="M227" s="223"/>
      <c r="N227" s="224"/>
      <c r="O227" s="82"/>
      <c r="P227" s="82"/>
      <c r="Q227" s="82"/>
      <c r="R227" s="82"/>
      <c r="S227" s="82"/>
      <c r="T227" s="83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T227" s="15" t="s">
        <v>146</v>
      </c>
      <c r="AU227" s="15" t="s">
        <v>83</v>
      </c>
    </row>
    <row r="228" s="2" customFormat="1">
      <c r="A228" s="30"/>
      <c r="B228" s="31"/>
      <c r="C228" s="32"/>
      <c r="D228" s="221" t="s">
        <v>173</v>
      </c>
      <c r="E228" s="32"/>
      <c r="F228" s="236" t="s">
        <v>335</v>
      </c>
      <c r="G228" s="32"/>
      <c r="H228" s="32"/>
      <c r="I228" s="32"/>
      <c r="J228" s="32"/>
      <c r="K228" s="32"/>
      <c r="L228" s="36"/>
      <c r="M228" s="223"/>
      <c r="N228" s="224"/>
      <c r="O228" s="82"/>
      <c r="P228" s="82"/>
      <c r="Q228" s="82"/>
      <c r="R228" s="82"/>
      <c r="S228" s="82"/>
      <c r="T228" s="83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T228" s="15" t="s">
        <v>173</v>
      </c>
      <c r="AU228" s="15" t="s">
        <v>83</v>
      </c>
    </row>
    <row r="229" s="13" customFormat="1">
      <c r="A229" s="13"/>
      <c r="B229" s="237"/>
      <c r="C229" s="238"/>
      <c r="D229" s="221" t="s">
        <v>177</v>
      </c>
      <c r="E229" s="239" t="s">
        <v>1</v>
      </c>
      <c r="F229" s="240" t="s">
        <v>448</v>
      </c>
      <c r="G229" s="238"/>
      <c r="H229" s="241">
        <v>3.25</v>
      </c>
      <c r="I229" s="238"/>
      <c r="J229" s="238"/>
      <c r="K229" s="238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177</v>
      </c>
      <c r="AU229" s="246" t="s">
        <v>83</v>
      </c>
      <c r="AV229" s="13" t="s">
        <v>85</v>
      </c>
      <c r="AW229" s="13" t="s">
        <v>33</v>
      </c>
      <c r="AX229" s="13" t="s">
        <v>83</v>
      </c>
      <c r="AY229" s="246" t="s">
        <v>139</v>
      </c>
    </row>
    <row r="230" s="2" customFormat="1" ht="24" customHeight="1">
      <c r="A230" s="30"/>
      <c r="B230" s="31"/>
      <c r="C230" s="209" t="s">
        <v>313</v>
      </c>
      <c r="D230" s="209" t="s">
        <v>140</v>
      </c>
      <c r="E230" s="210" t="s">
        <v>338</v>
      </c>
      <c r="F230" s="211" t="s">
        <v>339</v>
      </c>
      <c r="G230" s="212" t="s">
        <v>333</v>
      </c>
      <c r="H230" s="213">
        <v>42.695999999999998</v>
      </c>
      <c r="I230" s="214">
        <v>300</v>
      </c>
      <c r="J230" s="214">
        <f>ROUND(I230*H230,2)</f>
        <v>12808.799999999999</v>
      </c>
      <c r="K230" s="211" t="s">
        <v>171</v>
      </c>
      <c r="L230" s="36"/>
      <c r="M230" s="215" t="s">
        <v>1</v>
      </c>
      <c r="N230" s="216" t="s">
        <v>41</v>
      </c>
      <c r="O230" s="217">
        <v>0</v>
      </c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219" t="s">
        <v>144</v>
      </c>
      <c r="AT230" s="219" t="s">
        <v>140</v>
      </c>
      <c r="AU230" s="219" t="s">
        <v>83</v>
      </c>
      <c r="AY230" s="15" t="s">
        <v>139</v>
      </c>
      <c r="BE230" s="220">
        <f>IF(N230="základní",J230,0)</f>
        <v>12808.799999999999</v>
      </c>
      <c r="BF230" s="220">
        <f>IF(N230="snížená",J230,0)</f>
        <v>0</v>
      </c>
      <c r="BG230" s="220">
        <f>IF(N230="zákl. přenesená",J230,0)</f>
        <v>0</v>
      </c>
      <c r="BH230" s="220">
        <f>IF(N230="sníž. přenesená",J230,0)</f>
        <v>0</v>
      </c>
      <c r="BI230" s="220">
        <f>IF(N230="nulová",J230,0)</f>
        <v>0</v>
      </c>
      <c r="BJ230" s="15" t="s">
        <v>83</v>
      </c>
      <c r="BK230" s="220">
        <f>ROUND(I230*H230,2)</f>
        <v>12808.799999999999</v>
      </c>
      <c r="BL230" s="15" t="s">
        <v>144</v>
      </c>
      <c r="BM230" s="219" t="s">
        <v>449</v>
      </c>
    </row>
    <row r="231" s="2" customFormat="1">
      <c r="A231" s="30"/>
      <c r="B231" s="31"/>
      <c r="C231" s="32"/>
      <c r="D231" s="221" t="s">
        <v>146</v>
      </c>
      <c r="E231" s="32"/>
      <c r="F231" s="222" t="s">
        <v>339</v>
      </c>
      <c r="G231" s="32"/>
      <c r="H231" s="32"/>
      <c r="I231" s="32"/>
      <c r="J231" s="32"/>
      <c r="K231" s="32"/>
      <c r="L231" s="36"/>
      <c r="M231" s="223"/>
      <c r="N231" s="224"/>
      <c r="O231" s="82"/>
      <c r="P231" s="82"/>
      <c r="Q231" s="82"/>
      <c r="R231" s="82"/>
      <c r="S231" s="82"/>
      <c r="T231" s="83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T231" s="15" t="s">
        <v>146</v>
      </c>
      <c r="AU231" s="15" t="s">
        <v>83</v>
      </c>
    </row>
    <row r="232" s="2" customFormat="1">
      <c r="A232" s="30"/>
      <c r="B232" s="31"/>
      <c r="C232" s="32"/>
      <c r="D232" s="221" t="s">
        <v>173</v>
      </c>
      <c r="E232" s="32"/>
      <c r="F232" s="236" t="s">
        <v>335</v>
      </c>
      <c r="G232" s="32"/>
      <c r="H232" s="32"/>
      <c r="I232" s="32"/>
      <c r="J232" s="32"/>
      <c r="K232" s="32"/>
      <c r="L232" s="36"/>
      <c r="M232" s="223"/>
      <c r="N232" s="224"/>
      <c r="O232" s="82"/>
      <c r="P232" s="82"/>
      <c r="Q232" s="82"/>
      <c r="R232" s="82"/>
      <c r="S232" s="82"/>
      <c r="T232" s="83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T232" s="15" t="s">
        <v>173</v>
      </c>
      <c r="AU232" s="15" t="s">
        <v>83</v>
      </c>
    </row>
    <row r="233" s="13" customFormat="1">
      <c r="A233" s="13"/>
      <c r="B233" s="237"/>
      <c r="C233" s="238"/>
      <c r="D233" s="221" t="s">
        <v>177</v>
      </c>
      <c r="E233" s="239" t="s">
        <v>1</v>
      </c>
      <c r="F233" s="240" t="s">
        <v>450</v>
      </c>
      <c r="G233" s="238"/>
      <c r="H233" s="241">
        <v>35.856000000000002</v>
      </c>
      <c r="I233" s="238"/>
      <c r="J233" s="238"/>
      <c r="K233" s="238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177</v>
      </c>
      <c r="AU233" s="246" t="s">
        <v>83</v>
      </c>
      <c r="AV233" s="13" t="s">
        <v>85</v>
      </c>
      <c r="AW233" s="13" t="s">
        <v>33</v>
      </c>
      <c r="AX233" s="13" t="s">
        <v>76</v>
      </c>
      <c r="AY233" s="246" t="s">
        <v>139</v>
      </c>
    </row>
    <row r="234" s="13" customFormat="1">
      <c r="A234" s="13"/>
      <c r="B234" s="237"/>
      <c r="C234" s="238"/>
      <c r="D234" s="221" t="s">
        <v>177</v>
      </c>
      <c r="E234" s="239" t="s">
        <v>1</v>
      </c>
      <c r="F234" s="240" t="s">
        <v>451</v>
      </c>
      <c r="G234" s="238"/>
      <c r="H234" s="241">
        <v>6.8399999999999999</v>
      </c>
      <c r="I234" s="238"/>
      <c r="J234" s="238"/>
      <c r="K234" s="238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177</v>
      </c>
      <c r="AU234" s="246" t="s">
        <v>83</v>
      </c>
      <c r="AV234" s="13" t="s">
        <v>85</v>
      </c>
      <c r="AW234" s="13" t="s">
        <v>33</v>
      </c>
      <c r="AX234" s="13" t="s">
        <v>76</v>
      </c>
      <c r="AY234" s="246" t="s">
        <v>139</v>
      </c>
    </row>
    <row r="235" s="2" customFormat="1" ht="24" customHeight="1">
      <c r="A235" s="30"/>
      <c r="B235" s="31"/>
      <c r="C235" s="209" t="s">
        <v>324</v>
      </c>
      <c r="D235" s="209" t="s">
        <v>140</v>
      </c>
      <c r="E235" s="210" t="s">
        <v>344</v>
      </c>
      <c r="F235" s="211" t="s">
        <v>339</v>
      </c>
      <c r="G235" s="212" t="s">
        <v>333</v>
      </c>
      <c r="H235" s="213">
        <v>14.928000000000001</v>
      </c>
      <c r="I235" s="214">
        <v>1000</v>
      </c>
      <c r="J235" s="214">
        <f>ROUND(I235*H235,2)</f>
        <v>14928</v>
      </c>
      <c r="K235" s="211" t="s">
        <v>1</v>
      </c>
      <c r="L235" s="36"/>
      <c r="M235" s="215" t="s">
        <v>1</v>
      </c>
      <c r="N235" s="216" t="s">
        <v>41</v>
      </c>
      <c r="O235" s="217">
        <v>0</v>
      </c>
      <c r="P235" s="217">
        <f>O235*H235</f>
        <v>0</v>
      </c>
      <c r="Q235" s="217">
        <v>0</v>
      </c>
      <c r="R235" s="217">
        <f>Q235*H235</f>
        <v>0</v>
      </c>
      <c r="S235" s="217">
        <v>0</v>
      </c>
      <c r="T235" s="218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219" t="s">
        <v>144</v>
      </c>
      <c r="AT235" s="219" t="s">
        <v>140</v>
      </c>
      <c r="AU235" s="219" t="s">
        <v>83</v>
      </c>
      <c r="AY235" s="15" t="s">
        <v>139</v>
      </c>
      <c r="BE235" s="220">
        <f>IF(N235="základní",J235,0)</f>
        <v>14928</v>
      </c>
      <c r="BF235" s="220">
        <f>IF(N235="snížená",J235,0)</f>
        <v>0</v>
      </c>
      <c r="BG235" s="220">
        <f>IF(N235="zákl. přenesená",J235,0)</f>
        <v>0</v>
      </c>
      <c r="BH235" s="220">
        <f>IF(N235="sníž. přenesená",J235,0)</f>
        <v>0</v>
      </c>
      <c r="BI235" s="220">
        <f>IF(N235="nulová",J235,0)</f>
        <v>0</v>
      </c>
      <c r="BJ235" s="15" t="s">
        <v>83</v>
      </c>
      <c r="BK235" s="220">
        <f>ROUND(I235*H235,2)</f>
        <v>14928</v>
      </c>
      <c r="BL235" s="15" t="s">
        <v>144</v>
      </c>
      <c r="BM235" s="219" t="s">
        <v>452</v>
      </c>
    </row>
    <row r="236" s="2" customFormat="1">
      <c r="A236" s="30"/>
      <c r="B236" s="31"/>
      <c r="C236" s="32"/>
      <c r="D236" s="221" t="s">
        <v>146</v>
      </c>
      <c r="E236" s="32"/>
      <c r="F236" s="222" t="s">
        <v>339</v>
      </c>
      <c r="G236" s="32"/>
      <c r="H236" s="32"/>
      <c r="I236" s="32"/>
      <c r="J236" s="32"/>
      <c r="K236" s="32"/>
      <c r="L236" s="36"/>
      <c r="M236" s="223"/>
      <c r="N236" s="224"/>
      <c r="O236" s="82"/>
      <c r="P236" s="82"/>
      <c r="Q236" s="82"/>
      <c r="R236" s="82"/>
      <c r="S236" s="82"/>
      <c r="T236" s="83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T236" s="15" t="s">
        <v>146</v>
      </c>
      <c r="AU236" s="15" t="s">
        <v>83</v>
      </c>
    </row>
    <row r="237" s="2" customFormat="1">
      <c r="A237" s="30"/>
      <c r="B237" s="31"/>
      <c r="C237" s="32"/>
      <c r="D237" s="221" t="s">
        <v>173</v>
      </c>
      <c r="E237" s="32"/>
      <c r="F237" s="236" t="s">
        <v>335</v>
      </c>
      <c r="G237" s="32"/>
      <c r="H237" s="32"/>
      <c r="I237" s="32"/>
      <c r="J237" s="32"/>
      <c r="K237" s="32"/>
      <c r="L237" s="36"/>
      <c r="M237" s="223"/>
      <c r="N237" s="224"/>
      <c r="O237" s="82"/>
      <c r="P237" s="82"/>
      <c r="Q237" s="82"/>
      <c r="R237" s="82"/>
      <c r="S237" s="82"/>
      <c r="T237" s="83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T237" s="15" t="s">
        <v>173</v>
      </c>
      <c r="AU237" s="15" t="s">
        <v>83</v>
      </c>
    </row>
    <row r="238" s="13" customFormat="1">
      <c r="A238" s="13"/>
      <c r="B238" s="237"/>
      <c r="C238" s="238"/>
      <c r="D238" s="221" t="s">
        <v>177</v>
      </c>
      <c r="E238" s="239" t="s">
        <v>1</v>
      </c>
      <c r="F238" s="240" t="s">
        <v>453</v>
      </c>
      <c r="G238" s="238"/>
      <c r="H238" s="241">
        <v>14.928000000000001</v>
      </c>
      <c r="I238" s="238"/>
      <c r="J238" s="238"/>
      <c r="K238" s="238"/>
      <c r="L238" s="242"/>
      <c r="M238" s="247"/>
      <c r="N238" s="248"/>
      <c r="O238" s="248"/>
      <c r="P238" s="248"/>
      <c r="Q238" s="248"/>
      <c r="R238" s="248"/>
      <c r="S238" s="248"/>
      <c r="T238" s="24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177</v>
      </c>
      <c r="AU238" s="246" t="s">
        <v>83</v>
      </c>
      <c r="AV238" s="13" t="s">
        <v>85</v>
      </c>
      <c r="AW238" s="13" t="s">
        <v>33</v>
      </c>
      <c r="AX238" s="13" t="s">
        <v>76</v>
      </c>
      <c r="AY238" s="246" t="s">
        <v>139</v>
      </c>
    </row>
    <row r="239" s="2" customFormat="1" ht="6.96" customHeight="1">
      <c r="A239" s="30"/>
      <c r="B239" s="57"/>
      <c r="C239" s="58"/>
      <c r="D239" s="58"/>
      <c r="E239" s="58"/>
      <c r="F239" s="58"/>
      <c r="G239" s="58"/>
      <c r="H239" s="58"/>
      <c r="I239" s="58"/>
      <c r="J239" s="58"/>
      <c r="K239" s="58"/>
      <c r="L239" s="36"/>
      <c r="M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</row>
  </sheetData>
  <sheetProtection sheet="1" autoFilter="0" formatColumns="0" formatRows="0" objects="1" scenarios="1" spinCount="100000" saltValue="zlYEyQTKoDzLI4oEoykBBZ6hSvLdu9JWbtfIqJhbi45Yum59QQZ/B/xRedbIDM6Cbg7R/beyjzTbtugIRAT+iA==" hashValue="DDMbrQ0dYEVnVOpm2P4fYv8R6mr0SeNgBBmw2lAJKKVKQ/ckQjfOc/7cMOqbqq7iAQUM+qF4M2cPHbhTrCSGAQ==" algorithmName="SHA-512" password="CC35"/>
  <autoFilter ref="C126:K2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1">
      <c r="A1" s="20"/>
    </row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102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8"/>
      <c r="AT3" s="15" t="s">
        <v>85</v>
      </c>
    </row>
    <row r="4" s="1" customFormat="1" ht="24.96" customHeight="1">
      <c r="B4" s="18"/>
      <c r="D4" s="139" t="s">
        <v>112</v>
      </c>
      <c r="L4" s="18"/>
      <c r="M4" s="140" t="s">
        <v>10</v>
      </c>
      <c r="AT4" s="15" t="s">
        <v>4</v>
      </c>
    </row>
    <row r="5" s="1" customFormat="1" ht="6.96" customHeight="1">
      <c r="B5" s="18"/>
      <c r="L5" s="18"/>
    </row>
    <row r="6" s="1" customFormat="1" ht="12" customHeight="1">
      <c r="B6" s="18"/>
      <c r="D6" s="141" t="s">
        <v>14</v>
      </c>
      <c r="L6" s="18"/>
    </row>
    <row r="7" s="1" customFormat="1" ht="16.5" customHeight="1">
      <c r="B7" s="18"/>
      <c r="E7" s="142" t="str">
        <f>'Rekapitulace stavby'!K6</f>
        <v>Český Brod, ul. Zborovská - Rekonstrukce chodníku</v>
      </c>
      <c r="F7" s="141"/>
      <c r="G7" s="141"/>
      <c r="H7" s="141"/>
      <c r="L7" s="18"/>
    </row>
    <row r="8" s="1" customFormat="1" ht="12" customHeight="1">
      <c r="B8" s="18"/>
      <c r="D8" s="141" t="s">
        <v>113</v>
      </c>
      <c r="L8" s="18"/>
    </row>
    <row r="9" s="2" customFormat="1" ht="16.5" customHeight="1">
      <c r="A9" s="30"/>
      <c r="B9" s="36"/>
      <c r="C9" s="30"/>
      <c r="D9" s="30"/>
      <c r="E9" s="142" t="s">
        <v>114</v>
      </c>
      <c r="F9" s="30"/>
      <c r="G9" s="30"/>
      <c r="H9" s="30"/>
      <c r="I9" s="30"/>
      <c r="J9" s="30"/>
      <c r="K9" s="30"/>
      <c r="L9" s="54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="2" customFormat="1" ht="12" customHeight="1">
      <c r="A10" s="30"/>
      <c r="B10" s="36"/>
      <c r="C10" s="30"/>
      <c r="D10" s="141" t="s">
        <v>115</v>
      </c>
      <c r="E10" s="30"/>
      <c r="F10" s="30"/>
      <c r="G10" s="30"/>
      <c r="H10" s="30"/>
      <c r="I10" s="30"/>
      <c r="J10" s="30"/>
      <c r="K10" s="30"/>
      <c r="L10" s="54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="2" customFormat="1" ht="16.5" customHeight="1">
      <c r="A11" s="30"/>
      <c r="B11" s="36"/>
      <c r="C11" s="30"/>
      <c r="D11" s="30"/>
      <c r="E11" s="143" t="s">
        <v>454</v>
      </c>
      <c r="F11" s="30"/>
      <c r="G11" s="30"/>
      <c r="H11" s="30"/>
      <c r="I11" s="30"/>
      <c r="J11" s="30"/>
      <c r="K11" s="30"/>
      <c r="L11" s="54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="2" customFormat="1">
      <c r="A12" s="30"/>
      <c r="B12" s="36"/>
      <c r="C12" s="30"/>
      <c r="D12" s="30"/>
      <c r="E12" s="30"/>
      <c r="F12" s="30"/>
      <c r="G12" s="30"/>
      <c r="H12" s="30"/>
      <c r="I12" s="30"/>
      <c r="J12" s="30"/>
      <c r="K12" s="30"/>
      <c r="L12" s="54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="2" customFormat="1" ht="12" customHeight="1">
      <c r="A13" s="30"/>
      <c r="B13" s="36"/>
      <c r="C13" s="30"/>
      <c r="D13" s="141" t="s">
        <v>16</v>
      </c>
      <c r="E13" s="30"/>
      <c r="F13" s="132" t="s">
        <v>1</v>
      </c>
      <c r="G13" s="30"/>
      <c r="H13" s="30"/>
      <c r="I13" s="141" t="s">
        <v>17</v>
      </c>
      <c r="J13" s="132" t="s">
        <v>1</v>
      </c>
      <c r="K13" s="30"/>
      <c r="L13" s="54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="2" customFormat="1" ht="12" customHeight="1">
      <c r="A14" s="30"/>
      <c r="B14" s="36"/>
      <c r="C14" s="30"/>
      <c r="D14" s="141" t="s">
        <v>18</v>
      </c>
      <c r="E14" s="30"/>
      <c r="F14" s="132" t="s">
        <v>19</v>
      </c>
      <c r="G14" s="30"/>
      <c r="H14" s="30"/>
      <c r="I14" s="141" t="s">
        <v>20</v>
      </c>
      <c r="J14" s="144" t="str">
        <f>'Rekapitulace stavby'!AN8</f>
        <v>16. 10. 2018</v>
      </c>
      <c r="K14" s="30"/>
      <c r="L14" s="54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="2" customFormat="1" ht="10.8" customHeight="1">
      <c r="A15" s="30"/>
      <c r="B15" s="36"/>
      <c r="C15" s="30"/>
      <c r="D15" s="30"/>
      <c r="E15" s="30"/>
      <c r="F15" s="30"/>
      <c r="G15" s="30"/>
      <c r="H15" s="30"/>
      <c r="I15" s="30"/>
      <c r="J15" s="30"/>
      <c r="K15" s="30"/>
      <c r="L15" s="54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="2" customFormat="1" ht="12" customHeight="1">
      <c r="A16" s="30"/>
      <c r="B16" s="36"/>
      <c r="C16" s="30"/>
      <c r="D16" s="141" t="s">
        <v>22</v>
      </c>
      <c r="E16" s="30"/>
      <c r="F16" s="30"/>
      <c r="G16" s="30"/>
      <c r="H16" s="30"/>
      <c r="I16" s="141" t="s">
        <v>23</v>
      </c>
      <c r="J16" s="132" t="str">
        <f>IF('Rekapitulace stavby'!AN10="","",'Rekapitulace stavby'!AN10)</f>
        <v>00235334</v>
      </c>
      <c r="K16" s="30"/>
      <c r="L16" s="54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="2" customFormat="1" ht="18" customHeight="1">
      <c r="A17" s="30"/>
      <c r="B17" s="36"/>
      <c r="C17" s="30"/>
      <c r="D17" s="30"/>
      <c r="E17" s="132" t="str">
        <f>IF('Rekapitulace stavby'!E11="","",'Rekapitulace stavby'!E11)</f>
        <v>Město Český Brod</v>
      </c>
      <c r="F17" s="30"/>
      <c r="G17" s="30"/>
      <c r="H17" s="30"/>
      <c r="I17" s="141" t="s">
        <v>26</v>
      </c>
      <c r="J17" s="132" t="str">
        <f>IF('Rekapitulace stavby'!AN11="","",'Rekapitulace stavby'!AN11)</f>
        <v>CZ00235334</v>
      </c>
      <c r="K17" s="30"/>
      <c r="L17" s="54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="2" customFormat="1" ht="6.96" customHeight="1">
      <c r="A18" s="30"/>
      <c r="B18" s="36"/>
      <c r="C18" s="30"/>
      <c r="D18" s="30"/>
      <c r="E18" s="30"/>
      <c r="F18" s="30"/>
      <c r="G18" s="30"/>
      <c r="H18" s="30"/>
      <c r="I18" s="30"/>
      <c r="J18" s="30"/>
      <c r="K18" s="30"/>
      <c r="L18" s="54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="2" customFormat="1" ht="12" customHeight="1">
      <c r="A19" s="30"/>
      <c r="B19" s="36"/>
      <c r="C19" s="30"/>
      <c r="D19" s="141" t="s">
        <v>28</v>
      </c>
      <c r="E19" s="30"/>
      <c r="F19" s="30"/>
      <c r="G19" s="30"/>
      <c r="H19" s="30"/>
      <c r="I19" s="141" t="s">
        <v>23</v>
      </c>
      <c r="J19" s="132" t="str">
        <f>'Rekapitulace stavby'!AN13</f>
        <v/>
      </c>
      <c r="K19" s="30"/>
      <c r="L19" s="54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="2" customFormat="1" ht="18" customHeight="1">
      <c r="A20" s="30"/>
      <c r="B20" s="36"/>
      <c r="C20" s="30"/>
      <c r="D20" s="30"/>
      <c r="E20" s="132" t="str">
        <f>'Rekapitulace stavby'!E14</f>
        <v xml:space="preserve"> </v>
      </c>
      <c r="F20" s="132"/>
      <c r="G20" s="132"/>
      <c r="H20" s="132"/>
      <c r="I20" s="141" t="s">
        <v>26</v>
      </c>
      <c r="J20" s="132" t="str">
        <f>'Rekapitulace stavby'!AN14</f>
        <v/>
      </c>
      <c r="K20" s="30"/>
      <c r="L20" s="54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="2" customFormat="1" ht="6.96" customHeight="1">
      <c r="A21" s="30"/>
      <c r="B21" s="36"/>
      <c r="C21" s="30"/>
      <c r="D21" s="30"/>
      <c r="E21" s="30"/>
      <c r="F21" s="30"/>
      <c r="G21" s="30"/>
      <c r="H21" s="30"/>
      <c r="I21" s="30"/>
      <c r="J21" s="30"/>
      <c r="K21" s="30"/>
      <c r="L21" s="54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="2" customFormat="1" ht="12" customHeight="1">
      <c r="A22" s="30"/>
      <c r="B22" s="36"/>
      <c r="C22" s="30"/>
      <c r="D22" s="141" t="s">
        <v>29</v>
      </c>
      <c r="E22" s="30"/>
      <c r="F22" s="30"/>
      <c r="G22" s="30"/>
      <c r="H22" s="30"/>
      <c r="I22" s="141" t="s">
        <v>23</v>
      </c>
      <c r="J22" s="132" t="str">
        <f>IF('Rekapitulace stavby'!AN16="","",'Rekapitulace stavby'!AN16)</f>
        <v>02992485</v>
      </c>
      <c r="K22" s="30"/>
      <c r="L22" s="54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="2" customFormat="1" ht="18" customHeight="1">
      <c r="A23" s="30"/>
      <c r="B23" s="36"/>
      <c r="C23" s="30"/>
      <c r="D23" s="30"/>
      <c r="E23" s="132" t="str">
        <f>IF('Rekapitulace stavby'!E17="","",'Rekapitulace stavby'!E17)</f>
        <v>FORVIA CZ, S.R.O.</v>
      </c>
      <c r="F23" s="30"/>
      <c r="G23" s="30"/>
      <c r="H23" s="30"/>
      <c r="I23" s="141" t="s">
        <v>26</v>
      </c>
      <c r="J23" s="132" t="str">
        <f>IF('Rekapitulace stavby'!AN17="","",'Rekapitulace stavby'!AN17)</f>
        <v>CZ02992485</v>
      </c>
      <c r="K23" s="30"/>
      <c r="L23" s="54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="2" customFormat="1" ht="6.96" customHeight="1">
      <c r="A24" s="30"/>
      <c r="B24" s="36"/>
      <c r="C24" s="30"/>
      <c r="D24" s="30"/>
      <c r="E24" s="30"/>
      <c r="F24" s="30"/>
      <c r="G24" s="30"/>
      <c r="H24" s="30"/>
      <c r="I24" s="30"/>
      <c r="J24" s="30"/>
      <c r="K24" s="30"/>
      <c r="L24" s="54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="2" customFormat="1" ht="12" customHeight="1">
      <c r="A25" s="30"/>
      <c r="B25" s="36"/>
      <c r="C25" s="30"/>
      <c r="D25" s="141" t="s">
        <v>34</v>
      </c>
      <c r="E25" s="30"/>
      <c r="F25" s="30"/>
      <c r="G25" s="30"/>
      <c r="H25" s="30"/>
      <c r="I25" s="141" t="s">
        <v>23</v>
      </c>
      <c r="J25" s="132" t="str">
        <f>IF('Rekapitulace stavby'!AN19="","",'Rekapitulace stavby'!AN19)</f>
        <v/>
      </c>
      <c r="K25" s="30"/>
      <c r="L25" s="54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="2" customFormat="1" ht="18" customHeight="1">
      <c r="A26" s="30"/>
      <c r="B26" s="36"/>
      <c r="C26" s="30"/>
      <c r="D26" s="30"/>
      <c r="E26" s="132" t="str">
        <f>IF('Rekapitulace stavby'!E20="","",'Rekapitulace stavby'!E20)</f>
        <v xml:space="preserve"> </v>
      </c>
      <c r="F26" s="30"/>
      <c r="G26" s="30"/>
      <c r="H26" s="30"/>
      <c r="I26" s="141" t="s">
        <v>26</v>
      </c>
      <c r="J26" s="132" t="str">
        <f>IF('Rekapitulace stavby'!AN20="","",'Rekapitulace stavby'!AN20)</f>
        <v/>
      </c>
      <c r="K26" s="30"/>
      <c r="L26" s="54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="2" customFormat="1" ht="6.96" customHeight="1">
      <c r="A27" s="30"/>
      <c r="B27" s="36"/>
      <c r="C27" s="30"/>
      <c r="D27" s="30"/>
      <c r="E27" s="30"/>
      <c r="F27" s="30"/>
      <c r="G27" s="30"/>
      <c r="H27" s="30"/>
      <c r="I27" s="30"/>
      <c r="J27" s="30"/>
      <c r="K27" s="30"/>
      <c r="L27" s="54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="2" customFormat="1" ht="12" customHeight="1">
      <c r="A28" s="30"/>
      <c r="B28" s="36"/>
      <c r="C28" s="30"/>
      <c r="D28" s="141" t="s">
        <v>35</v>
      </c>
      <c r="E28" s="30"/>
      <c r="F28" s="30"/>
      <c r="G28" s="30"/>
      <c r="H28" s="30"/>
      <c r="I28" s="30"/>
      <c r="J28" s="30"/>
      <c r="K28" s="30"/>
      <c r="L28" s="54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="8" customFormat="1" ht="16.5" customHeight="1">
      <c r="A29" s="145"/>
      <c r="B29" s="146"/>
      <c r="C29" s="145"/>
      <c r="D29" s="145"/>
      <c r="E29" s="147" t="s">
        <v>1</v>
      </c>
      <c r="F29" s="147"/>
      <c r="G29" s="147"/>
      <c r="H29" s="147"/>
      <c r="I29" s="145"/>
      <c r="J29" s="145"/>
      <c r="K29" s="145"/>
      <c r="L29" s="148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</row>
    <row r="30" s="2" customFormat="1" ht="6.96" customHeight="1">
      <c r="A30" s="30"/>
      <c r="B30" s="36"/>
      <c r="C30" s="30"/>
      <c r="D30" s="30"/>
      <c r="E30" s="30"/>
      <c r="F30" s="30"/>
      <c r="G30" s="30"/>
      <c r="H30" s="30"/>
      <c r="I30" s="30"/>
      <c r="J30" s="30"/>
      <c r="K30" s="30"/>
      <c r="L30" s="54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="2" customFormat="1" ht="6.96" customHeight="1">
      <c r="A31" s="30"/>
      <c r="B31" s="36"/>
      <c r="C31" s="30"/>
      <c r="D31" s="149"/>
      <c r="E31" s="149"/>
      <c r="F31" s="149"/>
      <c r="G31" s="149"/>
      <c r="H31" s="149"/>
      <c r="I31" s="149"/>
      <c r="J31" s="149"/>
      <c r="K31" s="149"/>
      <c r="L31" s="54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="2" customFormat="1" ht="25.44" customHeight="1">
      <c r="A32" s="30"/>
      <c r="B32" s="36"/>
      <c r="C32" s="30"/>
      <c r="D32" s="150" t="s">
        <v>36</v>
      </c>
      <c r="E32" s="30"/>
      <c r="F32" s="30"/>
      <c r="G32" s="30"/>
      <c r="H32" s="30"/>
      <c r="I32" s="30"/>
      <c r="J32" s="151">
        <f>ROUND(J128, 2)</f>
        <v>628592.31000000006</v>
      </c>
      <c r="K32" s="30"/>
      <c r="L32" s="54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="2" customFormat="1" ht="6.96" customHeight="1">
      <c r="A33" s="30"/>
      <c r="B33" s="36"/>
      <c r="C33" s="30"/>
      <c r="D33" s="149"/>
      <c r="E33" s="149"/>
      <c r="F33" s="149"/>
      <c r="G33" s="149"/>
      <c r="H33" s="149"/>
      <c r="I33" s="149"/>
      <c r="J33" s="149"/>
      <c r="K33" s="149"/>
      <c r="L33" s="54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="2" customFormat="1" ht="14.4" customHeight="1">
      <c r="A34" s="30"/>
      <c r="B34" s="36"/>
      <c r="C34" s="30"/>
      <c r="D34" s="30"/>
      <c r="E34" s="30"/>
      <c r="F34" s="152" t="s">
        <v>38</v>
      </c>
      <c r="G34" s="30"/>
      <c r="H34" s="30"/>
      <c r="I34" s="152" t="s">
        <v>37</v>
      </c>
      <c r="J34" s="152" t="s">
        <v>39</v>
      </c>
      <c r="K34" s="30"/>
      <c r="L34" s="54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="2" customFormat="1" ht="14.4" customHeight="1">
      <c r="A35" s="30"/>
      <c r="B35" s="36"/>
      <c r="C35" s="30"/>
      <c r="D35" s="153" t="s">
        <v>40</v>
      </c>
      <c r="E35" s="141" t="s">
        <v>41</v>
      </c>
      <c r="F35" s="154">
        <f>ROUND((SUM(BE128:BE260)),  2)</f>
        <v>628592.31000000006</v>
      </c>
      <c r="G35" s="30"/>
      <c r="H35" s="30"/>
      <c r="I35" s="155">
        <v>0.20999999999999999</v>
      </c>
      <c r="J35" s="154">
        <f>ROUND(((SUM(BE128:BE260))*I35),  2)</f>
        <v>132004.39000000001</v>
      </c>
      <c r="K35" s="30"/>
      <c r="L35" s="54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="2" customFormat="1" ht="14.4" customHeight="1">
      <c r="A36" s="30"/>
      <c r="B36" s="36"/>
      <c r="C36" s="30"/>
      <c r="D36" s="30"/>
      <c r="E36" s="141" t="s">
        <v>42</v>
      </c>
      <c r="F36" s="154">
        <f>ROUND((SUM(BF128:BF260)),  2)</f>
        <v>0</v>
      </c>
      <c r="G36" s="30"/>
      <c r="H36" s="30"/>
      <c r="I36" s="155">
        <v>0.14999999999999999</v>
      </c>
      <c r="J36" s="154">
        <f>ROUND(((SUM(BF128:BF260))*I36),  2)</f>
        <v>0</v>
      </c>
      <c r="K36" s="30"/>
      <c r="L36" s="54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hidden="1" s="2" customFormat="1" ht="14.4" customHeight="1">
      <c r="A37" s="30"/>
      <c r="B37" s="36"/>
      <c r="C37" s="30"/>
      <c r="D37" s="30"/>
      <c r="E37" s="141" t="s">
        <v>43</v>
      </c>
      <c r="F37" s="154">
        <f>ROUND((SUM(BG128:BG260)),  2)</f>
        <v>0</v>
      </c>
      <c r="G37" s="30"/>
      <c r="H37" s="30"/>
      <c r="I37" s="155">
        <v>0.20999999999999999</v>
      </c>
      <c r="J37" s="154">
        <f>0</f>
        <v>0</v>
      </c>
      <c r="K37" s="30"/>
      <c r="L37" s="54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hidden="1" s="2" customFormat="1" ht="14.4" customHeight="1">
      <c r="A38" s="30"/>
      <c r="B38" s="36"/>
      <c r="C38" s="30"/>
      <c r="D38" s="30"/>
      <c r="E38" s="141" t="s">
        <v>44</v>
      </c>
      <c r="F38" s="154">
        <f>ROUND((SUM(BH128:BH260)),  2)</f>
        <v>0</v>
      </c>
      <c r="G38" s="30"/>
      <c r="H38" s="30"/>
      <c r="I38" s="155">
        <v>0.14999999999999999</v>
      </c>
      <c r="J38" s="154">
        <f>0</f>
        <v>0</v>
      </c>
      <c r="K38" s="30"/>
      <c r="L38" s="54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hidden="1" s="2" customFormat="1" ht="14.4" customHeight="1">
      <c r="A39" s="30"/>
      <c r="B39" s="36"/>
      <c r="C39" s="30"/>
      <c r="D39" s="30"/>
      <c r="E39" s="141" t="s">
        <v>45</v>
      </c>
      <c r="F39" s="154">
        <f>ROUND((SUM(BI128:BI260)),  2)</f>
        <v>0</v>
      </c>
      <c r="G39" s="30"/>
      <c r="H39" s="30"/>
      <c r="I39" s="155">
        <v>0</v>
      </c>
      <c r="J39" s="154">
        <f>0</f>
        <v>0</v>
      </c>
      <c r="K39" s="30"/>
      <c r="L39" s="54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="2" customFormat="1" ht="6.96" customHeight="1">
      <c r="A40" s="30"/>
      <c r="B40" s="36"/>
      <c r="C40" s="30"/>
      <c r="D40" s="30"/>
      <c r="E40" s="30"/>
      <c r="F40" s="30"/>
      <c r="G40" s="30"/>
      <c r="H40" s="30"/>
      <c r="I40" s="30"/>
      <c r="J40" s="30"/>
      <c r="K40" s="30"/>
      <c r="L40" s="54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="2" customFormat="1" ht="25.44" customHeight="1">
      <c r="A41" s="30"/>
      <c r="B41" s="36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58"/>
      <c r="J41" s="161">
        <f>SUM(J32:J39)</f>
        <v>760596.70000000007</v>
      </c>
      <c r="K41" s="162"/>
      <c r="L41" s="54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="2" customFormat="1" ht="14.4" customHeight="1">
      <c r="A42" s="30"/>
      <c r="B42" s="36"/>
      <c r="C42" s="30"/>
      <c r="D42" s="30"/>
      <c r="E42" s="30"/>
      <c r="F42" s="30"/>
      <c r="G42" s="30"/>
      <c r="H42" s="30"/>
      <c r="I42" s="30"/>
      <c r="J42" s="30"/>
      <c r="K42" s="30"/>
      <c r="L42" s="54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4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54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0"/>
      <c r="B61" s="36"/>
      <c r="C61" s="30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54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0"/>
      <c r="B65" s="36"/>
      <c r="C65" s="30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54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0"/>
      <c r="B76" s="36"/>
      <c r="C76" s="30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54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="2" customFormat="1" ht="14.4" customHeight="1">
      <c r="A77" s="30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54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="2" customFormat="1" ht="6.96" customHeight="1">
      <c r="A81" s="30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54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="2" customFormat="1" ht="24.96" customHeight="1">
      <c r="A82" s="30"/>
      <c r="B82" s="31"/>
      <c r="C82" s="21" t="s">
        <v>117</v>
      </c>
      <c r="D82" s="32"/>
      <c r="E82" s="32"/>
      <c r="F82" s="32"/>
      <c r="G82" s="32"/>
      <c r="H82" s="32"/>
      <c r="I82" s="32"/>
      <c r="J82" s="32"/>
      <c r="K82" s="32"/>
      <c r="L82" s="54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="2" customFormat="1" ht="6.96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54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="2" customFormat="1" ht="12" customHeight="1">
      <c r="A84" s="30"/>
      <c r="B84" s="31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54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="2" customFormat="1" ht="16.5" customHeight="1">
      <c r="A85" s="30"/>
      <c r="B85" s="31"/>
      <c r="C85" s="32"/>
      <c r="D85" s="32"/>
      <c r="E85" s="174" t="str">
        <f>E7</f>
        <v>Český Brod, ul. Zborovská - Rekonstrukce chodníku</v>
      </c>
      <c r="F85" s="27"/>
      <c r="G85" s="27"/>
      <c r="H85" s="27"/>
      <c r="I85" s="32"/>
      <c r="J85" s="32"/>
      <c r="K85" s="32"/>
      <c r="L85" s="54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="1" customFormat="1" ht="12" customHeight="1">
      <c r="B86" s="19"/>
      <c r="C86" s="27" t="s">
        <v>113</v>
      </c>
      <c r="D86" s="20"/>
      <c r="E86" s="20"/>
      <c r="F86" s="20"/>
      <c r="G86" s="20"/>
      <c r="H86" s="20"/>
      <c r="I86" s="20"/>
      <c r="J86" s="20"/>
      <c r="K86" s="20"/>
      <c r="L86" s="18"/>
    </row>
    <row r="87" s="2" customFormat="1" ht="16.5" customHeight="1">
      <c r="A87" s="30"/>
      <c r="B87" s="31"/>
      <c r="C87" s="32"/>
      <c r="D87" s="32"/>
      <c r="E87" s="174" t="s">
        <v>114</v>
      </c>
      <c r="F87" s="32"/>
      <c r="G87" s="32"/>
      <c r="H87" s="32"/>
      <c r="I87" s="32"/>
      <c r="J87" s="32"/>
      <c r="K87" s="32"/>
      <c r="L87" s="54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="2" customFormat="1" ht="12" customHeight="1">
      <c r="A88" s="30"/>
      <c r="B88" s="31"/>
      <c r="C88" s="27" t="s">
        <v>115</v>
      </c>
      <c r="D88" s="32"/>
      <c r="E88" s="32"/>
      <c r="F88" s="32"/>
      <c r="G88" s="32"/>
      <c r="H88" s="32"/>
      <c r="I88" s="32"/>
      <c r="J88" s="32"/>
      <c r="K88" s="32"/>
      <c r="L88" s="54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="2" customFormat="1" ht="16.5" customHeight="1">
      <c r="A89" s="30"/>
      <c r="B89" s="31"/>
      <c r="C89" s="32"/>
      <c r="D89" s="32"/>
      <c r="E89" s="67" t="str">
        <f>E11</f>
        <v>SO 104 - Rekonstrukce chodníku SO 104</v>
      </c>
      <c r="F89" s="32"/>
      <c r="G89" s="32"/>
      <c r="H89" s="32"/>
      <c r="I89" s="32"/>
      <c r="J89" s="32"/>
      <c r="K89" s="32"/>
      <c r="L89" s="54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="2" customFormat="1" ht="6.96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54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="2" customFormat="1" ht="12" customHeight="1">
      <c r="A91" s="30"/>
      <c r="B91" s="31"/>
      <c r="C91" s="27" t="s">
        <v>18</v>
      </c>
      <c r="D91" s="32"/>
      <c r="E91" s="32"/>
      <c r="F91" s="24" t="str">
        <f>F14</f>
        <v xml:space="preserve"> </v>
      </c>
      <c r="G91" s="32"/>
      <c r="H91" s="32"/>
      <c r="I91" s="27" t="s">
        <v>20</v>
      </c>
      <c r="J91" s="70" t="str">
        <f>IF(J14="","",J14)</f>
        <v>16. 10. 2018</v>
      </c>
      <c r="K91" s="32"/>
      <c r="L91" s="54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="2" customFormat="1" ht="6.96" customHeight="1">
      <c r="A92" s="30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54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="2" customFormat="1" ht="27.9" customHeight="1">
      <c r="A93" s="30"/>
      <c r="B93" s="31"/>
      <c r="C93" s="27" t="s">
        <v>22</v>
      </c>
      <c r="D93" s="32"/>
      <c r="E93" s="32"/>
      <c r="F93" s="24" t="str">
        <f>E17</f>
        <v>Město Český Brod</v>
      </c>
      <c r="G93" s="32"/>
      <c r="H93" s="32"/>
      <c r="I93" s="27" t="s">
        <v>29</v>
      </c>
      <c r="J93" s="28" t="str">
        <f>E23</f>
        <v>FORVIA CZ, S.R.O.</v>
      </c>
      <c r="K93" s="32"/>
      <c r="L93" s="54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="2" customFormat="1" ht="15.15" customHeight="1">
      <c r="A94" s="30"/>
      <c r="B94" s="31"/>
      <c r="C94" s="27" t="s">
        <v>28</v>
      </c>
      <c r="D94" s="32"/>
      <c r="E94" s="32"/>
      <c r="F94" s="24" t="str">
        <f>IF(E20="","",E20)</f>
        <v xml:space="preserve"> </v>
      </c>
      <c r="G94" s="32"/>
      <c r="H94" s="32"/>
      <c r="I94" s="27" t="s">
        <v>34</v>
      </c>
      <c r="J94" s="28" t="str">
        <f>E26</f>
        <v xml:space="preserve"> </v>
      </c>
      <c r="K94" s="32"/>
      <c r="L94" s="54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="2" customFormat="1" ht="10.32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54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="2" customFormat="1" ht="29.28" customHeight="1">
      <c r="A96" s="30"/>
      <c r="B96" s="31"/>
      <c r="C96" s="175" t="s">
        <v>118</v>
      </c>
      <c r="D96" s="176"/>
      <c r="E96" s="176"/>
      <c r="F96" s="176"/>
      <c r="G96" s="176"/>
      <c r="H96" s="176"/>
      <c r="I96" s="176"/>
      <c r="J96" s="177" t="s">
        <v>119</v>
      </c>
      <c r="K96" s="176"/>
      <c r="L96" s="54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="2" customFormat="1" ht="10.32" customHeight="1">
      <c r="A97" s="30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54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="2" customFormat="1" ht="22.8" customHeight="1">
      <c r="A98" s="30"/>
      <c r="B98" s="31"/>
      <c r="C98" s="178" t="s">
        <v>120</v>
      </c>
      <c r="D98" s="32"/>
      <c r="E98" s="32"/>
      <c r="F98" s="32"/>
      <c r="G98" s="32"/>
      <c r="H98" s="32"/>
      <c r="I98" s="32"/>
      <c r="J98" s="101">
        <f>J128</f>
        <v>628592.31000000006</v>
      </c>
      <c r="K98" s="32"/>
      <c r="L98" s="54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5" t="s">
        <v>121</v>
      </c>
    </row>
    <row r="99" s="9" customFormat="1" ht="24.96" customHeight="1">
      <c r="A99" s="9"/>
      <c r="B99" s="179"/>
      <c r="C99" s="180"/>
      <c r="D99" s="181" t="s">
        <v>158</v>
      </c>
      <c r="E99" s="182"/>
      <c r="F99" s="182"/>
      <c r="G99" s="182"/>
      <c r="H99" s="182"/>
      <c r="I99" s="182"/>
      <c r="J99" s="183">
        <f>J129</f>
        <v>503057.01000000001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2" customFormat="1" ht="19.92" customHeight="1">
      <c r="A100" s="12"/>
      <c r="B100" s="229"/>
      <c r="C100" s="124"/>
      <c r="D100" s="230" t="s">
        <v>159</v>
      </c>
      <c r="E100" s="231"/>
      <c r="F100" s="231"/>
      <c r="G100" s="231"/>
      <c r="H100" s="231"/>
      <c r="I100" s="231"/>
      <c r="J100" s="232">
        <f>J130</f>
        <v>89665.809999999998</v>
      </c>
      <c r="K100" s="124"/>
      <c r="L100" s="23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="12" customFormat="1" ht="19.92" customHeight="1">
      <c r="A101" s="12"/>
      <c r="B101" s="229"/>
      <c r="C101" s="124"/>
      <c r="D101" s="230" t="s">
        <v>160</v>
      </c>
      <c r="E101" s="231"/>
      <c r="F101" s="231"/>
      <c r="G101" s="231"/>
      <c r="H101" s="231"/>
      <c r="I101" s="231"/>
      <c r="J101" s="232">
        <f>J173</f>
        <v>198272</v>
      </c>
      <c r="K101" s="124"/>
      <c r="L101" s="23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="12" customFormat="1" ht="19.92" customHeight="1">
      <c r="A102" s="12"/>
      <c r="B102" s="229"/>
      <c r="C102" s="124"/>
      <c r="D102" s="230" t="s">
        <v>161</v>
      </c>
      <c r="E102" s="231"/>
      <c r="F102" s="231"/>
      <c r="G102" s="231"/>
      <c r="H102" s="231"/>
      <c r="I102" s="231"/>
      <c r="J102" s="232">
        <f>J206</f>
        <v>6672</v>
      </c>
      <c r="K102" s="124"/>
      <c r="L102" s="23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="12" customFormat="1" ht="19.92" customHeight="1">
      <c r="A103" s="12"/>
      <c r="B103" s="229"/>
      <c r="C103" s="124"/>
      <c r="D103" s="230" t="s">
        <v>162</v>
      </c>
      <c r="E103" s="231"/>
      <c r="F103" s="231"/>
      <c r="G103" s="231"/>
      <c r="H103" s="231"/>
      <c r="I103" s="231"/>
      <c r="J103" s="232">
        <f>J210</f>
        <v>208447.20000000001</v>
      </c>
      <c r="K103" s="124"/>
      <c r="L103" s="23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="9" customFormat="1" ht="24.96" customHeight="1">
      <c r="A104" s="9"/>
      <c r="B104" s="179"/>
      <c r="C104" s="180"/>
      <c r="D104" s="181" t="s">
        <v>163</v>
      </c>
      <c r="E104" s="182"/>
      <c r="F104" s="182"/>
      <c r="G104" s="182"/>
      <c r="H104" s="182"/>
      <c r="I104" s="182"/>
      <c r="J104" s="183">
        <f>J241</f>
        <v>11808.5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2" customFormat="1" ht="19.92" customHeight="1">
      <c r="A105" s="12"/>
      <c r="B105" s="229"/>
      <c r="C105" s="124"/>
      <c r="D105" s="230" t="s">
        <v>164</v>
      </c>
      <c r="E105" s="231"/>
      <c r="F105" s="231"/>
      <c r="G105" s="231"/>
      <c r="H105" s="231"/>
      <c r="I105" s="231"/>
      <c r="J105" s="232">
        <f>J242</f>
        <v>11808.5</v>
      </c>
      <c r="K105" s="124"/>
      <c r="L105" s="23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="9" customFormat="1" ht="24.96" customHeight="1">
      <c r="A106" s="9"/>
      <c r="B106" s="179"/>
      <c r="C106" s="180"/>
      <c r="D106" s="181" t="s">
        <v>122</v>
      </c>
      <c r="E106" s="182"/>
      <c r="F106" s="182"/>
      <c r="G106" s="182"/>
      <c r="H106" s="182"/>
      <c r="I106" s="182"/>
      <c r="J106" s="183">
        <f>J247</f>
        <v>113726.8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2" customFormat="1" ht="21.84" customHeight="1">
      <c r="A107" s="30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54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="2" customFormat="1" ht="6.96" customHeight="1">
      <c r="A108" s="30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4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12" s="2" customFormat="1" ht="6.96" customHeight="1">
      <c r="A112" s="30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54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="2" customFormat="1" ht="24.96" customHeight="1">
      <c r="A113" s="30"/>
      <c r="B113" s="31"/>
      <c r="C113" s="21" t="s">
        <v>123</v>
      </c>
      <c r="D113" s="32"/>
      <c r="E113" s="32"/>
      <c r="F113" s="32"/>
      <c r="G113" s="32"/>
      <c r="H113" s="32"/>
      <c r="I113" s="32"/>
      <c r="J113" s="32"/>
      <c r="K113" s="32"/>
      <c r="L113" s="54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="2" customFormat="1" ht="6.96" customHeight="1">
      <c r="A114" s="30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54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="2" customFormat="1" ht="12" customHeight="1">
      <c r="A115" s="30"/>
      <c r="B115" s="31"/>
      <c r="C115" s="27" t="s">
        <v>14</v>
      </c>
      <c r="D115" s="32"/>
      <c r="E115" s="32"/>
      <c r="F115" s="32"/>
      <c r="G115" s="32"/>
      <c r="H115" s="32"/>
      <c r="I115" s="32"/>
      <c r="J115" s="32"/>
      <c r="K115" s="32"/>
      <c r="L115" s="54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="2" customFormat="1" ht="16.5" customHeight="1">
      <c r="A116" s="30"/>
      <c r="B116" s="31"/>
      <c r="C116" s="32"/>
      <c r="D116" s="32"/>
      <c r="E116" s="174" t="str">
        <f>E7</f>
        <v>Český Brod, ul. Zborovská - Rekonstrukce chodníku</v>
      </c>
      <c r="F116" s="27"/>
      <c r="G116" s="27"/>
      <c r="H116" s="27"/>
      <c r="I116" s="32"/>
      <c r="J116" s="32"/>
      <c r="K116" s="32"/>
      <c r="L116" s="54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="1" customFormat="1" ht="12" customHeight="1">
      <c r="B117" s="19"/>
      <c r="C117" s="27" t="s">
        <v>113</v>
      </c>
      <c r="D117" s="20"/>
      <c r="E117" s="20"/>
      <c r="F117" s="20"/>
      <c r="G117" s="20"/>
      <c r="H117" s="20"/>
      <c r="I117" s="20"/>
      <c r="J117" s="20"/>
      <c r="K117" s="20"/>
      <c r="L117" s="18"/>
    </row>
    <row r="118" s="2" customFormat="1" ht="16.5" customHeight="1">
      <c r="A118" s="30"/>
      <c r="B118" s="31"/>
      <c r="C118" s="32"/>
      <c r="D118" s="32"/>
      <c r="E118" s="174" t="s">
        <v>114</v>
      </c>
      <c r="F118" s="32"/>
      <c r="G118" s="32"/>
      <c r="H118" s="32"/>
      <c r="I118" s="32"/>
      <c r="J118" s="32"/>
      <c r="K118" s="32"/>
      <c r="L118" s="54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="2" customFormat="1" ht="12" customHeight="1">
      <c r="A119" s="30"/>
      <c r="B119" s="31"/>
      <c r="C119" s="27" t="s">
        <v>115</v>
      </c>
      <c r="D119" s="32"/>
      <c r="E119" s="32"/>
      <c r="F119" s="32"/>
      <c r="G119" s="32"/>
      <c r="H119" s="32"/>
      <c r="I119" s="32"/>
      <c r="J119" s="32"/>
      <c r="K119" s="32"/>
      <c r="L119" s="54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="2" customFormat="1" ht="16.5" customHeight="1">
      <c r="A120" s="30"/>
      <c r="B120" s="31"/>
      <c r="C120" s="32"/>
      <c r="D120" s="32"/>
      <c r="E120" s="67" t="str">
        <f>E11</f>
        <v>SO 104 - Rekonstrukce chodníku SO 104</v>
      </c>
      <c r="F120" s="32"/>
      <c r="G120" s="32"/>
      <c r="H120" s="32"/>
      <c r="I120" s="32"/>
      <c r="J120" s="32"/>
      <c r="K120" s="32"/>
      <c r="L120" s="54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="2" customFormat="1" ht="6.96" customHeight="1">
      <c r="A121" s="30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54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="2" customFormat="1" ht="12" customHeight="1">
      <c r="A122" s="30"/>
      <c r="B122" s="31"/>
      <c r="C122" s="27" t="s">
        <v>18</v>
      </c>
      <c r="D122" s="32"/>
      <c r="E122" s="32"/>
      <c r="F122" s="24" t="str">
        <f>F14</f>
        <v xml:space="preserve"> </v>
      </c>
      <c r="G122" s="32"/>
      <c r="H122" s="32"/>
      <c r="I122" s="27" t="s">
        <v>20</v>
      </c>
      <c r="J122" s="70" t="str">
        <f>IF(J14="","",J14)</f>
        <v>16. 10. 2018</v>
      </c>
      <c r="K122" s="32"/>
      <c r="L122" s="54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="2" customFormat="1" ht="6.96" customHeight="1">
      <c r="A123" s="30"/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54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="2" customFormat="1" ht="27.9" customHeight="1">
      <c r="A124" s="30"/>
      <c r="B124" s="31"/>
      <c r="C124" s="27" t="s">
        <v>22</v>
      </c>
      <c r="D124" s="32"/>
      <c r="E124" s="32"/>
      <c r="F124" s="24" t="str">
        <f>E17</f>
        <v>Město Český Brod</v>
      </c>
      <c r="G124" s="32"/>
      <c r="H124" s="32"/>
      <c r="I124" s="27" t="s">
        <v>29</v>
      </c>
      <c r="J124" s="28" t="str">
        <f>E23</f>
        <v>FORVIA CZ, S.R.O.</v>
      </c>
      <c r="K124" s="32"/>
      <c r="L124" s="54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="2" customFormat="1" ht="15.15" customHeight="1">
      <c r="A125" s="30"/>
      <c r="B125" s="31"/>
      <c r="C125" s="27" t="s">
        <v>28</v>
      </c>
      <c r="D125" s="32"/>
      <c r="E125" s="32"/>
      <c r="F125" s="24" t="str">
        <f>IF(E20="","",E20)</f>
        <v xml:space="preserve"> </v>
      </c>
      <c r="G125" s="32"/>
      <c r="H125" s="32"/>
      <c r="I125" s="27" t="s">
        <v>34</v>
      </c>
      <c r="J125" s="28" t="str">
        <f>E26</f>
        <v xml:space="preserve"> </v>
      </c>
      <c r="K125" s="32"/>
      <c r="L125" s="54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="2" customFormat="1" ht="10.32" customHeight="1">
      <c r="A126" s="30"/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54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="10" customFormat="1" ht="29.28" customHeight="1">
      <c r="A127" s="185"/>
      <c r="B127" s="186"/>
      <c r="C127" s="187" t="s">
        <v>124</v>
      </c>
      <c r="D127" s="188" t="s">
        <v>61</v>
      </c>
      <c r="E127" s="188" t="s">
        <v>57</v>
      </c>
      <c r="F127" s="188" t="s">
        <v>58</v>
      </c>
      <c r="G127" s="188" t="s">
        <v>125</v>
      </c>
      <c r="H127" s="188" t="s">
        <v>126</v>
      </c>
      <c r="I127" s="188" t="s">
        <v>127</v>
      </c>
      <c r="J127" s="188" t="s">
        <v>119</v>
      </c>
      <c r="K127" s="189" t="s">
        <v>128</v>
      </c>
      <c r="L127" s="190"/>
      <c r="M127" s="91" t="s">
        <v>1</v>
      </c>
      <c r="N127" s="92" t="s">
        <v>40</v>
      </c>
      <c r="O127" s="92" t="s">
        <v>129</v>
      </c>
      <c r="P127" s="92" t="s">
        <v>130</v>
      </c>
      <c r="Q127" s="92" t="s">
        <v>131</v>
      </c>
      <c r="R127" s="92" t="s">
        <v>132</v>
      </c>
      <c r="S127" s="92" t="s">
        <v>133</v>
      </c>
      <c r="T127" s="93" t="s">
        <v>134</v>
      </c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</row>
    <row r="128" s="2" customFormat="1" ht="22.8" customHeight="1">
      <c r="A128" s="30"/>
      <c r="B128" s="31"/>
      <c r="C128" s="98" t="s">
        <v>135</v>
      </c>
      <c r="D128" s="32"/>
      <c r="E128" s="32"/>
      <c r="F128" s="32"/>
      <c r="G128" s="32"/>
      <c r="H128" s="32"/>
      <c r="I128" s="32"/>
      <c r="J128" s="191">
        <f>BK128</f>
        <v>628592.31000000006</v>
      </c>
      <c r="K128" s="32"/>
      <c r="L128" s="36"/>
      <c r="M128" s="94"/>
      <c r="N128" s="192"/>
      <c r="O128" s="95"/>
      <c r="P128" s="193">
        <f>P129+P241+P247</f>
        <v>0</v>
      </c>
      <c r="Q128" s="95"/>
      <c r="R128" s="193">
        <f>R129+R241+R247</f>
        <v>0</v>
      </c>
      <c r="S128" s="95"/>
      <c r="T128" s="194">
        <f>T129+T241+T247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5" t="s">
        <v>75</v>
      </c>
      <c r="AU128" s="15" t="s">
        <v>121</v>
      </c>
      <c r="BK128" s="195">
        <f>BK129+BK241+BK247</f>
        <v>628592.31000000006</v>
      </c>
    </row>
    <row r="129" s="11" customFormat="1" ht="25.92" customHeight="1">
      <c r="A129" s="11"/>
      <c r="B129" s="196"/>
      <c r="C129" s="197"/>
      <c r="D129" s="198" t="s">
        <v>75</v>
      </c>
      <c r="E129" s="199" t="s">
        <v>165</v>
      </c>
      <c r="F129" s="199" t="s">
        <v>166</v>
      </c>
      <c r="G129" s="197"/>
      <c r="H129" s="197"/>
      <c r="I129" s="197"/>
      <c r="J129" s="200">
        <f>BK129</f>
        <v>503057.01000000001</v>
      </c>
      <c r="K129" s="197"/>
      <c r="L129" s="201"/>
      <c r="M129" s="202"/>
      <c r="N129" s="203"/>
      <c r="O129" s="203"/>
      <c r="P129" s="204">
        <f>P130+P173+P206+P210</f>
        <v>0</v>
      </c>
      <c r="Q129" s="203"/>
      <c r="R129" s="204">
        <f>R130+R173+R206+R210</f>
        <v>0</v>
      </c>
      <c r="S129" s="203"/>
      <c r="T129" s="205">
        <f>T130+T173+T206+T210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06" t="s">
        <v>83</v>
      </c>
      <c r="AT129" s="207" t="s">
        <v>75</v>
      </c>
      <c r="AU129" s="207" t="s">
        <v>76</v>
      </c>
      <c r="AY129" s="206" t="s">
        <v>139</v>
      </c>
      <c r="BK129" s="208">
        <f>BK130+BK173+BK206+BK210</f>
        <v>503057.01000000001</v>
      </c>
    </row>
    <row r="130" s="11" customFormat="1" ht="22.8" customHeight="1">
      <c r="A130" s="11"/>
      <c r="B130" s="196"/>
      <c r="C130" s="197"/>
      <c r="D130" s="198" t="s">
        <v>75</v>
      </c>
      <c r="E130" s="234" t="s">
        <v>83</v>
      </c>
      <c r="F130" s="234" t="s">
        <v>167</v>
      </c>
      <c r="G130" s="197"/>
      <c r="H130" s="197"/>
      <c r="I130" s="197"/>
      <c r="J130" s="235">
        <f>BK130</f>
        <v>89665.809999999998</v>
      </c>
      <c r="K130" s="197"/>
      <c r="L130" s="201"/>
      <c r="M130" s="202"/>
      <c r="N130" s="203"/>
      <c r="O130" s="203"/>
      <c r="P130" s="204">
        <f>SUM(P131:P172)</f>
        <v>0</v>
      </c>
      <c r="Q130" s="203"/>
      <c r="R130" s="204">
        <f>SUM(R131:R172)</f>
        <v>0</v>
      </c>
      <c r="S130" s="203"/>
      <c r="T130" s="205">
        <f>SUM(T131:T172)</f>
        <v>0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06" t="s">
        <v>83</v>
      </c>
      <c r="AT130" s="207" t="s">
        <v>75</v>
      </c>
      <c r="AU130" s="207" t="s">
        <v>83</v>
      </c>
      <c r="AY130" s="206" t="s">
        <v>139</v>
      </c>
      <c r="BK130" s="208">
        <f>SUM(BK131:BK172)</f>
        <v>89665.809999999998</v>
      </c>
    </row>
    <row r="131" s="2" customFormat="1" ht="24" customHeight="1">
      <c r="A131" s="30"/>
      <c r="B131" s="31"/>
      <c r="C131" s="209" t="s">
        <v>83</v>
      </c>
      <c r="D131" s="209" t="s">
        <v>140</v>
      </c>
      <c r="E131" s="210" t="s">
        <v>168</v>
      </c>
      <c r="F131" s="211" t="s">
        <v>169</v>
      </c>
      <c r="G131" s="212" t="s">
        <v>170</v>
      </c>
      <c r="H131" s="213">
        <v>21.960000000000001</v>
      </c>
      <c r="I131" s="214">
        <v>904</v>
      </c>
      <c r="J131" s="214">
        <f>ROUND(I131*H131,2)</f>
        <v>19851.84</v>
      </c>
      <c r="K131" s="211" t="s">
        <v>171</v>
      </c>
      <c r="L131" s="36"/>
      <c r="M131" s="215" t="s">
        <v>1</v>
      </c>
      <c r="N131" s="216" t="s">
        <v>41</v>
      </c>
      <c r="O131" s="217">
        <v>0</v>
      </c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219" t="s">
        <v>138</v>
      </c>
      <c r="AT131" s="219" t="s">
        <v>140</v>
      </c>
      <c r="AU131" s="219" t="s">
        <v>85</v>
      </c>
      <c r="AY131" s="15" t="s">
        <v>139</v>
      </c>
      <c r="BE131" s="220">
        <f>IF(N131="základní",J131,0)</f>
        <v>19851.84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5" t="s">
        <v>83</v>
      </c>
      <c r="BK131" s="220">
        <f>ROUND(I131*H131,2)</f>
        <v>19851.84</v>
      </c>
      <c r="BL131" s="15" t="s">
        <v>138</v>
      </c>
      <c r="BM131" s="219" t="s">
        <v>455</v>
      </c>
    </row>
    <row r="132" s="2" customFormat="1">
      <c r="A132" s="30"/>
      <c r="B132" s="31"/>
      <c r="C132" s="32"/>
      <c r="D132" s="221" t="s">
        <v>146</v>
      </c>
      <c r="E132" s="32"/>
      <c r="F132" s="222" t="s">
        <v>169</v>
      </c>
      <c r="G132" s="32"/>
      <c r="H132" s="32"/>
      <c r="I132" s="32"/>
      <c r="J132" s="32"/>
      <c r="K132" s="32"/>
      <c r="L132" s="36"/>
      <c r="M132" s="223"/>
      <c r="N132" s="224"/>
      <c r="O132" s="82"/>
      <c r="P132" s="82"/>
      <c r="Q132" s="82"/>
      <c r="R132" s="82"/>
      <c r="S132" s="82"/>
      <c r="T132" s="83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5" t="s">
        <v>146</v>
      </c>
      <c r="AU132" s="15" t="s">
        <v>85</v>
      </c>
    </row>
    <row r="133" s="2" customFormat="1">
      <c r="A133" s="30"/>
      <c r="B133" s="31"/>
      <c r="C133" s="32"/>
      <c r="D133" s="221" t="s">
        <v>173</v>
      </c>
      <c r="E133" s="32"/>
      <c r="F133" s="236" t="s">
        <v>174</v>
      </c>
      <c r="G133" s="32"/>
      <c r="H133" s="32"/>
      <c r="I133" s="32"/>
      <c r="J133" s="32"/>
      <c r="K133" s="32"/>
      <c r="L133" s="36"/>
      <c r="M133" s="223"/>
      <c r="N133" s="224"/>
      <c r="O133" s="82"/>
      <c r="P133" s="82"/>
      <c r="Q133" s="82"/>
      <c r="R133" s="82"/>
      <c r="S133" s="82"/>
      <c r="T133" s="83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T133" s="15" t="s">
        <v>173</v>
      </c>
      <c r="AU133" s="15" t="s">
        <v>85</v>
      </c>
    </row>
    <row r="134" s="2" customFormat="1">
      <c r="A134" s="30"/>
      <c r="B134" s="31"/>
      <c r="C134" s="32"/>
      <c r="D134" s="221" t="s">
        <v>175</v>
      </c>
      <c r="E134" s="32"/>
      <c r="F134" s="236" t="s">
        <v>176</v>
      </c>
      <c r="G134" s="32"/>
      <c r="H134" s="32"/>
      <c r="I134" s="32"/>
      <c r="J134" s="32"/>
      <c r="K134" s="32"/>
      <c r="L134" s="36"/>
      <c r="M134" s="223"/>
      <c r="N134" s="224"/>
      <c r="O134" s="82"/>
      <c r="P134" s="82"/>
      <c r="Q134" s="82"/>
      <c r="R134" s="82"/>
      <c r="S134" s="82"/>
      <c r="T134" s="83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5" t="s">
        <v>175</v>
      </c>
      <c r="AU134" s="15" t="s">
        <v>85</v>
      </c>
    </row>
    <row r="135" s="13" customFormat="1">
      <c r="A135" s="13"/>
      <c r="B135" s="237"/>
      <c r="C135" s="238"/>
      <c r="D135" s="221" t="s">
        <v>177</v>
      </c>
      <c r="E135" s="239" t="s">
        <v>1</v>
      </c>
      <c r="F135" s="240" t="s">
        <v>456</v>
      </c>
      <c r="G135" s="238"/>
      <c r="H135" s="241">
        <v>15.66</v>
      </c>
      <c r="I135" s="238"/>
      <c r="J135" s="238"/>
      <c r="K135" s="238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177</v>
      </c>
      <c r="AU135" s="246" t="s">
        <v>85</v>
      </c>
      <c r="AV135" s="13" t="s">
        <v>85</v>
      </c>
      <c r="AW135" s="13" t="s">
        <v>33</v>
      </c>
      <c r="AX135" s="13" t="s">
        <v>76</v>
      </c>
      <c r="AY135" s="246" t="s">
        <v>139</v>
      </c>
    </row>
    <row r="136" s="13" customFormat="1">
      <c r="A136" s="13"/>
      <c r="B136" s="237"/>
      <c r="C136" s="238"/>
      <c r="D136" s="221" t="s">
        <v>177</v>
      </c>
      <c r="E136" s="239" t="s">
        <v>1</v>
      </c>
      <c r="F136" s="240" t="s">
        <v>457</v>
      </c>
      <c r="G136" s="238"/>
      <c r="H136" s="241">
        <v>6.2999999999999998</v>
      </c>
      <c r="I136" s="238"/>
      <c r="J136" s="238"/>
      <c r="K136" s="238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177</v>
      </c>
      <c r="AU136" s="246" t="s">
        <v>85</v>
      </c>
      <c r="AV136" s="13" t="s">
        <v>85</v>
      </c>
      <c r="AW136" s="13" t="s">
        <v>33</v>
      </c>
      <c r="AX136" s="13" t="s">
        <v>76</v>
      </c>
      <c r="AY136" s="246" t="s">
        <v>139</v>
      </c>
    </row>
    <row r="137" s="2" customFormat="1" ht="24" customHeight="1">
      <c r="A137" s="30"/>
      <c r="B137" s="31"/>
      <c r="C137" s="209" t="s">
        <v>85</v>
      </c>
      <c r="D137" s="209" t="s">
        <v>140</v>
      </c>
      <c r="E137" s="210" t="s">
        <v>180</v>
      </c>
      <c r="F137" s="211" t="s">
        <v>181</v>
      </c>
      <c r="G137" s="212" t="s">
        <v>170</v>
      </c>
      <c r="H137" s="213">
        <v>87.719999999999999</v>
      </c>
      <c r="I137" s="214">
        <v>452</v>
      </c>
      <c r="J137" s="214">
        <f>ROUND(I137*H137,2)</f>
        <v>39649.440000000002</v>
      </c>
      <c r="K137" s="211" t="s">
        <v>171</v>
      </c>
      <c r="L137" s="36"/>
      <c r="M137" s="215" t="s">
        <v>1</v>
      </c>
      <c r="N137" s="216" t="s">
        <v>41</v>
      </c>
      <c r="O137" s="217">
        <v>0</v>
      </c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219" t="s">
        <v>138</v>
      </c>
      <c r="AT137" s="219" t="s">
        <v>140</v>
      </c>
      <c r="AU137" s="219" t="s">
        <v>85</v>
      </c>
      <c r="AY137" s="15" t="s">
        <v>139</v>
      </c>
      <c r="BE137" s="220">
        <f>IF(N137="základní",J137,0)</f>
        <v>39649.440000000002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5" t="s">
        <v>83</v>
      </c>
      <c r="BK137" s="220">
        <f>ROUND(I137*H137,2)</f>
        <v>39649.440000000002</v>
      </c>
      <c r="BL137" s="15" t="s">
        <v>138</v>
      </c>
      <c r="BM137" s="219" t="s">
        <v>458</v>
      </c>
    </row>
    <row r="138" s="2" customFormat="1">
      <c r="A138" s="30"/>
      <c r="B138" s="31"/>
      <c r="C138" s="32"/>
      <c r="D138" s="221" t="s">
        <v>146</v>
      </c>
      <c r="E138" s="32"/>
      <c r="F138" s="222" t="s">
        <v>181</v>
      </c>
      <c r="G138" s="32"/>
      <c r="H138" s="32"/>
      <c r="I138" s="32"/>
      <c r="J138" s="32"/>
      <c r="K138" s="32"/>
      <c r="L138" s="36"/>
      <c r="M138" s="223"/>
      <c r="N138" s="224"/>
      <c r="O138" s="82"/>
      <c r="P138" s="82"/>
      <c r="Q138" s="82"/>
      <c r="R138" s="82"/>
      <c r="S138" s="82"/>
      <c r="T138" s="83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T138" s="15" t="s">
        <v>146</v>
      </c>
      <c r="AU138" s="15" t="s">
        <v>85</v>
      </c>
    </row>
    <row r="139" s="2" customFormat="1">
      <c r="A139" s="30"/>
      <c r="B139" s="31"/>
      <c r="C139" s="32"/>
      <c r="D139" s="221" t="s">
        <v>173</v>
      </c>
      <c r="E139" s="32"/>
      <c r="F139" s="236" t="s">
        <v>174</v>
      </c>
      <c r="G139" s="32"/>
      <c r="H139" s="32"/>
      <c r="I139" s="32"/>
      <c r="J139" s="32"/>
      <c r="K139" s="32"/>
      <c r="L139" s="36"/>
      <c r="M139" s="223"/>
      <c r="N139" s="224"/>
      <c r="O139" s="82"/>
      <c r="P139" s="82"/>
      <c r="Q139" s="82"/>
      <c r="R139" s="82"/>
      <c r="S139" s="82"/>
      <c r="T139" s="83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T139" s="15" t="s">
        <v>173</v>
      </c>
      <c r="AU139" s="15" t="s">
        <v>85</v>
      </c>
    </row>
    <row r="140" s="2" customFormat="1">
      <c r="A140" s="30"/>
      <c r="B140" s="31"/>
      <c r="C140" s="32"/>
      <c r="D140" s="221" t="s">
        <v>175</v>
      </c>
      <c r="E140" s="32"/>
      <c r="F140" s="236" t="s">
        <v>183</v>
      </c>
      <c r="G140" s="32"/>
      <c r="H140" s="32"/>
      <c r="I140" s="32"/>
      <c r="J140" s="32"/>
      <c r="K140" s="32"/>
      <c r="L140" s="36"/>
      <c r="M140" s="223"/>
      <c r="N140" s="224"/>
      <c r="O140" s="82"/>
      <c r="P140" s="82"/>
      <c r="Q140" s="82"/>
      <c r="R140" s="82"/>
      <c r="S140" s="82"/>
      <c r="T140" s="83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T140" s="15" t="s">
        <v>175</v>
      </c>
      <c r="AU140" s="15" t="s">
        <v>85</v>
      </c>
    </row>
    <row r="141" s="13" customFormat="1">
      <c r="A141" s="13"/>
      <c r="B141" s="237"/>
      <c r="C141" s="238"/>
      <c r="D141" s="221" t="s">
        <v>177</v>
      </c>
      <c r="E141" s="239" t="s">
        <v>1</v>
      </c>
      <c r="F141" s="240" t="s">
        <v>459</v>
      </c>
      <c r="G141" s="238"/>
      <c r="H141" s="241">
        <v>73.200000000000003</v>
      </c>
      <c r="I141" s="238"/>
      <c r="J141" s="238"/>
      <c r="K141" s="238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177</v>
      </c>
      <c r="AU141" s="246" t="s">
        <v>85</v>
      </c>
      <c r="AV141" s="13" t="s">
        <v>85</v>
      </c>
      <c r="AW141" s="13" t="s">
        <v>33</v>
      </c>
      <c r="AX141" s="13" t="s">
        <v>76</v>
      </c>
      <c r="AY141" s="246" t="s">
        <v>139</v>
      </c>
    </row>
    <row r="142" s="13" customFormat="1">
      <c r="A142" s="13"/>
      <c r="B142" s="237"/>
      <c r="C142" s="238"/>
      <c r="D142" s="221" t="s">
        <v>177</v>
      </c>
      <c r="E142" s="239" t="s">
        <v>1</v>
      </c>
      <c r="F142" s="240" t="s">
        <v>460</v>
      </c>
      <c r="G142" s="238"/>
      <c r="H142" s="241">
        <v>14.52</v>
      </c>
      <c r="I142" s="238"/>
      <c r="J142" s="238"/>
      <c r="K142" s="238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177</v>
      </c>
      <c r="AU142" s="246" t="s">
        <v>85</v>
      </c>
      <c r="AV142" s="13" t="s">
        <v>85</v>
      </c>
      <c r="AW142" s="13" t="s">
        <v>33</v>
      </c>
      <c r="AX142" s="13" t="s">
        <v>76</v>
      </c>
      <c r="AY142" s="246" t="s">
        <v>139</v>
      </c>
    </row>
    <row r="143" s="2" customFormat="1" ht="24" customHeight="1">
      <c r="A143" s="30"/>
      <c r="B143" s="31"/>
      <c r="C143" s="209" t="s">
        <v>153</v>
      </c>
      <c r="D143" s="209" t="s">
        <v>140</v>
      </c>
      <c r="E143" s="210" t="s">
        <v>186</v>
      </c>
      <c r="F143" s="211" t="s">
        <v>187</v>
      </c>
      <c r="G143" s="212" t="s">
        <v>188</v>
      </c>
      <c r="H143" s="213">
        <v>16</v>
      </c>
      <c r="I143" s="214">
        <v>89</v>
      </c>
      <c r="J143" s="214">
        <f>ROUND(I143*H143,2)</f>
        <v>1424</v>
      </c>
      <c r="K143" s="211" t="s">
        <v>171</v>
      </c>
      <c r="L143" s="36"/>
      <c r="M143" s="215" t="s">
        <v>1</v>
      </c>
      <c r="N143" s="216" t="s">
        <v>41</v>
      </c>
      <c r="O143" s="217">
        <v>0</v>
      </c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219" t="s">
        <v>138</v>
      </c>
      <c r="AT143" s="219" t="s">
        <v>140</v>
      </c>
      <c r="AU143" s="219" t="s">
        <v>85</v>
      </c>
      <c r="AY143" s="15" t="s">
        <v>139</v>
      </c>
      <c r="BE143" s="220">
        <f>IF(N143="základní",J143,0)</f>
        <v>1424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5" t="s">
        <v>83</v>
      </c>
      <c r="BK143" s="220">
        <f>ROUND(I143*H143,2)</f>
        <v>1424</v>
      </c>
      <c r="BL143" s="15" t="s">
        <v>138</v>
      </c>
      <c r="BM143" s="219" t="s">
        <v>461</v>
      </c>
    </row>
    <row r="144" s="2" customFormat="1">
      <c r="A144" s="30"/>
      <c r="B144" s="31"/>
      <c r="C144" s="32"/>
      <c r="D144" s="221" t="s">
        <v>146</v>
      </c>
      <c r="E144" s="32"/>
      <c r="F144" s="222" t="s">
        <v>190</v>
      </c>
      <c r="G144" s="32"/>
      <c r="H144" s="32"/>
      <c r="I144" s="32"/>
      <c r="J144" s="32"/>
      <c r="K144" s="32"/>
      <c r="L144" s="36"/>
      <c r="M144" s="223"/>
      <c r="N144" s="224"/>
      <c r="O144" s="82"/>
      <c r="P144" s="82"/>
      <c r="Q144" s="82"/>
      <c r="R144" s="82"/>
      <c r="S144" s="82"/>
      <c r="T144" s="83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T144" s="15" t="s">
        <v>146</v>
      </c>
      <c r="AU144" s="15" t="s">
        <v>85</v>
      </c>
    </row>
    <row r="145" s="2" customFormat="1">
      <c r="A145" s="30"/>
      <c r="B145" s="31"/>
      <c r="C145" s="32"/>
      <c r="D145" s="221" t="s">
        <v>173</v>
      </c>
      <c r="E145" s="32"/>
      <c r="F145" s="236" t="s">
        <v>174</v>
      </c>
      <c r="G145" s="32"/>
      <c r="H145" s="32"/>
      <c r="I145" s="32"/>
      <c r="J145" s="32"/>
      <c r="K145" s="32"/>
      <c r="L145" s="36"/>
      <c r="M145" s="223"/>
      <c r="N145" s="224"/>
      <c r="O145" s="82"/>
      <c r="P145" s="82"/>
      <c r="Q145" s="82"/>
      <c r="R145" s="82"/>
      <c r="S145" s="82"/>
      <c r="T145" s="83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T145" s="15" t="s">
        <v>173</v>
      </c>
      <c r="AU145" s="15" t="s">
        <v>85</v>
      </c>
    </row>
    <row r="146" s="2" customFormat="1">
      <c r="A146" s="30"/>
      <c r="B146" s="31"/>
      <c r="C146" s="32"/>
      <c r="D146" s="221" t="s">
        <v>175</v>
      </c>
      <c r="E146" s="32"/>
      <c r="F146" s="236" t="s">
        <v>191</v>
      </c>
      <c r="G146" s="32"/>
      <c r="H146" s="32"/>
      <c r="I146" s="32"/>
      <c r="J146" s="32"/>
      <c r="K146" s="32"/>
      <c r="L146" s="36"/>
      <c r="M146" s="223"/>
      <c r="N146" s="224"/>
      <c r="O146" s="82"/>
      <c r="P146" s="82"/>
      <c r="Q146" s="82"/>
      <c r="R146" s="82"/>
      <c r="S146" s="82"/>
      <c r="T146" s="83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T146" s="15" t="s">
        <v>175</v>
      </c>
      <c r="AU146" s="15" t="s">
        <v>85</v>
      </c>
    </row>
    <row r="147" s="13" customFormat="1">
      <c r="A147" s="13"/>
      <c r="B147" s="237"/>
      <c r="C147" s="238"/>
      <c r="D147" s="221" t="s">
        <v>177</v>
      </c>
      <c r="E147" s="239" t="s">
        <v>1</v>
      </c>
      <c r="F147" s="240" t="s">
        <v>462</v>
      </c>
      <c r="G147" s="238"/>
      <c r="H147" s="241">
        <v>16</v>
      </c>
      <c r="I147" s="238"/>
      <c r="J147" s="238"/>
      <c r="K147" s="238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177</v>
      </c>
      <c r="AU147" s="246" t="s">
        <v>85</v>
      </c>
      <c r="AV147" s="13" t="s">
        <v>85</v>
      </c>
      <c r="AW147" s="13" t="s">
        <v>33</v>
      </c>
      <c r="AX147" s="13" t="s">
        <v>83</v>
      </c>
      <c r="AY147" s="246" t="s">
        <v>139</v>
      </c>
    </row>
    <row r="148" s="2" customFormat="1" ht="24" customHeight="1">
      <c r="A148" s="30"/>
      <c r="B148" s="31"/>
      <c r="C148" s="209" t="s">
        <v>138</v>
      </c>
      <c r="D148" s="209" t="s">
        <v>140</v>
      </c>
      <c r="E148" s="210" t="s">
        <v>193</v>
      </c>
      <c r="F148" s="211" t="s">
        <v>194</v>
      </c>
      <c r="G148" s="212" t="s">
        <v>188</v>
      </c>
      <c r="H148" s="213">
        <v>16</v>
      </c>
      <c r="I148" s="214">
        <v>144</v>
      </c>
      <c r="J148" s="214">
        <f>ROUND(I148*H148,2)</f>
        <v>2304</v>
      </c>
      <c r="K148" s="211" t="s">
        <v>171</v>
      </c>
      <c r="L148" s="36"/>
      <c r="M148" s="215" t="s">
        <v>1</v>
      </c>
      <c r="N148" s="216" t="s">
        <v>41</v>
      </c>
      <c r="O148" s="217">
        <v>0</v>
      </c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219" t="s">
        <v>138</v>
      </c>
      <c r="AT148" s="219" t="s">
        <v>140</v>
      </c>
      <c r="AU148" s="219" t="s">
        <v>85</v>
      </c>
      <c r="AY148" s="15" t="s">
        <v>139</v>
      </c>
      <c r="BE148" s="220">
        <f>IF(N148="základní",J148,0)</f>
        <v>2304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5" t="s">
        <v>83</v>
      </c>
      <c r="BK148" s="220">
        <f>ROUND(I148*H148,2)</f>
        <v>2304</v>
      </c>
      <c r="BL148" s="15" t="s">
        <v>138</v>
      </c>
      <c r="BM148" s="219" t="s">
        <v>463</v>
      </c>
    </row>
    <row r="149" s="2" customFormat="1">
      <c r="A149" s="30"/>
      <c r="B149" s="31"/>
      <c r="C149" s="32"/>
      <c r="D149" s="221" t="s">
        <v>146</v>
      </c>
      <c r="E149" s="32"/>
      <c r="F149" s="222" t="s">
        <v>194</v>
      </c>
      <c r="G149" s="32"/>
      <c r="H149" s="32"/>
      <c r="I149" s="32"/>
      <c r="J149" s="32"/>
      <c r="K149" s="32"/>
      <c r="L149" s="36"/>
      <c r="M149" s="223"/>
      <c r="N149" s="224"/>
      <c r="O149" s="82"/>
      <c r="P149" s="82"/>
      <c r="Q149" s="82"/>
      <c r="R149" s="82"/>
      <c r="S149" s="82"/>
      <c r="T149" s="83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5" t="s">
        <v>146</v>
      </c>
      <c r="AU149" s="15" t="s">
        <v>85</v>
      </c>
    </row>
    <row r="150" s="2" customFormat="1">
      <c r="A150" s="30"/>
      <c r="B150" s="31"/>
      <c r="C150" s="32"/>
      <c r="D150" s="221" t="s">
        <v>173</v>
      </c>
      <c r="E150" s="32"/>
      <c r="F150" s="236" t="s">
        <v>196</v>
      </c>
      <c r="G150" s="32"/>
      <c r="H150" s="32"/>
      <c r="I150" s="32"/>
      <c r="J150" s="32"/>
      <c r="K150" s="32"/>
      <c r="L150" s="36"/>
      <c r="M150" s="223"/>
      <c r="N150" s="224"/>
      <c r="O150" s="82"/>
      <c r="P150" s="82"/>
      <c r="Q150" s="82"/>
      <c r="R150" s="82"/>
      <c r="S150" s="82"/>
      <c r="T150" s="83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T150" s="15" t="s">
        <v>173</v>
      </c>
      <c r="AU150" s="15" t="s">
        <v>85</v>
      </c>
    </row>
    <row r="151" s="13" customFormat="1">
      <c r="A151" s="13"/>
      <c r="B151" s="237"/>
      <c r="C151" s="238"/>
      <c r="D151" s="221" t="s">
        <v>177</v>
      </c>
      <c r="E151" s="239" t="s">
        <v>1</v>
      </c>
      <c r="F151" s="240" t="s">
        <v>464</v>
      </c>
      <c r="G151" s="238"/>
      <c r="H151" s="241">
        <v>16</v>
      </c>
      <c r="I151" s="238"/>
      <c r="J151" s="238"/>
      <c r="K151" s="238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177</v>
      </c>
      <c r="AU151" s="246" t="s">
        <v>85</v>
      </c>
      <c r="AV151" s="13" t="s">
        <v>85</v>
      </c>
      <c r="AW151" s="13" t="s">
        <v>33</v>
      </c>
      <c r="AX151" s="13" t="s">
        <v>83</v>
      </c>
      <c r="AY151" s="246" t="s">
        <v>139</v>
      </c>
    </row>
    <row r="152" s="2" customFormat="1" ht="16.5" customHeight="1">
      <c r="A152" s="30"/>
      <c r="B152" s="31"/>
      <c r="C152" s="209" t="s">
        <v>198</v>
      </c>
      <c r="D152" s="209" t="s">
        <v>140</v>
      </c>
      <c r="E152" s="210" t="s">
        <v>199</v>
      </c>
      <c r="F152" s="211" t="s">
        <v>200</v>
      </c>
      <c r="G152" s="212" t="s">
        <v>170</v>
      </c>
      <c r="H152" s="213">
        <v>15.074999999999999</v>
      </c>
      <c r="I152" s="214">
        <v>51</v>
      </c>
      <c r="J152" s="214">
        <f>ROUND(I152*H152,2)</f>
        <v>768.83000000000004</v>
      </c>
      <c r="K152" s="211" t="s">
        <v>171</v>
      </c>
      <c r="L152" s="36"/>
      <c r="M152" s="215" t="s">
        <v>1</v>
      </c>
      <c r="N152" s="216" t="s">
        <v>41</v>
      </c>
      <c r="O152" s="217">
        <v>0</v>
      </c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219" t="s">
        <v>138</v>
      </c>
      <c r="AT152" s="219" t="s">
        <v>140</v>
      </c>
      <c r="AU152" s="219" t="s">
        <v>85</v>
      </c>
      <c r="AY152" s="15" t="s">
        <v>139</v>
      </c>
      <c r="BE152" s="220">
        <f>IF(N152="základní",J152,0)</f>
        <v>768.83000000000004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5" t="s">
        <v>83</v>
      </c>
      <c r="BK152" s="220">
        <f>ROUND(I152*H152,2)</f>
        <v>768.83000000000004</v>
      </c>
      <c r="BL152" s="15" t="s">
        <v>138</v>
      </c>
      <c r="BM152" s="219" t="s">
        <v>465</v>
      </c>
    </row>
    <row r="153" s="2" customFormat="1">
      <c r="A153" s="30"/>
      <c r="B153" s="31"/>
      <c r="C153" s="32"/>
      <c r="D153" s="221" t="s">
        <v>146</v>
      </c>
      <c r="E153" s="32"/>
      <c r="F153" s="222" t="s">
        <v>200</v>
      </c>
      <c r="G153" s="32"/>
      <c r="H153" s="32"/>
      <c r="I153" s="32"/>
      <c r="J153" s="32"/>
      <c r="K153" s="32"/>
      <c r="L153" s="36"/>
      <c r="M153" s="223"/>
      <c r="N153" s="224"/>
      <c r="O153" s="82"/>
      <c r="P153" s="82"/>
      <c r="Q153" s="82"/>
      <c r="R153" s="82"/>
      <c r="S153" s="82"/>
      <c r="T153" s="83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T153" s="15" t="s">
        <v>146</v>
      </c>
      <c r="AU153" s="15" t="s">
        <v>85</v>
      </c>
    </row>
    <row r="154" s="2" customFormat="1">
      <c r="A154" s="30"/>
      <c r="B154" s="31"/>
      <c r="C154" s="32"/>
      <c r="D154" s="221" t="s">
        <v>173</v>
      </c>
      <c r="E154" s="32"/>
      <c r="F154" s="236" t="s">
        <v>202</v>
      </c>
      <c r="G154" s="32"/>
      <c r="H154" s="32"/>
      <c r="I154" s="32"/>
      <c r="J154" s="32"/>
      <c r="K154" s="32"/>
      <c r="L154" s="36"/>
      <c r="M154" s="223"/>
      <c r="N154" s="224"/>
      <c r="O154" s="82"/>
      <c r="P154" s="82"/>
      <c r="Q154" s="82"/>
      <c r="R154" s="82"/>
      <c r="S154" s="82"/>
      <c r="T154" s="83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T154" s="15" t="s">
        <v>173</v>
      </c>
      <c r="AU154" s="15" t="s">
        <v>85</v>
      </c>
    </row>
    <row r="155" s="13" customFormat="1">
      <c r="A155" s="13"/>
      <c r="B155" s="237"/>
      <c r="C155" s="238"/>
      <c r="D155" s="221" t="s">
        <v>177</v>
      </c>
      <c r="E155" s="239" t="s">
        <v>1</v>
      </c>
      <c r="F155" s="240" t="s">
        <v>466</v>
      </c>
      <c r="G155" s="238"/>
      <c r="H155" s="241">
        <v>15.074999999999999</v>
      </c>
      <c r="I155" s="238"/>
      <c r="J155" s="238"/>
      <c r="K155" s="238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177</v>
      </c>
      <c r="AU155" s="246" t="s">
        <v>85</v>
      </c>
      <c r="AV155" s="13" t="s">
        <v>85</v>
      </c>
      <c r="AW155" s="13" t="s">
        <v>33</v>
      </c>
      <c r="AX155" s="13" t="s">
        <v>83</v>
      </c>
      <c r="AY155" s="246" t="s">
        <v>139</v>
      </c>
    </row>
    <row r="156" s="2" customFormat="1" ht="24" customHeight="1">
      <c r="A156" s="30"/>
      <c r="B156" s="31"/>
      <c r="C156" s="209" t="s">
        <v>205</v>
      </c>
      <c r="D156" s="209" t="s">
        <v>140</v>
      </c>
      <c r="E156" s="210" t="s">
        <v>206</v>
      </c>
      <c r="F156" s="211" t="s">
        <v>207</v>
      </c>
      <c r="G156" s="212" t="s">
        <v>170</v>
      </c>
      <c r="H156" s="213">
        <v>20.100000000000001</v>
      </c>
      <c r="I156" s="214">
        <v>377</v>
      </c>
      <c r="J156" s="214">
        <f>ROUND(I156*H156,2)</f>
        <v>7577.6999999999998</v>
      </c>
      <c r="K156" s="211" t="s">
        <v>171</v>
      </c>
      <c r="L156" s="36"/>
      <c r="M156" s="215" t="s">
        <v>1</v>
      </c>
      <c r="N156" s="216" t="s">
        <v>41</v>
      </c>
      <c r="O156" s="217">
        <v>0</v>
      </c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219" t="s">
        <v>138</v>
      </c>
      <c r="AT156" s="219" t="s">
        <v>140</v>
      </c>
      <c r="AU156" s="219" t="s">
        <v>85</v>
      </c>
      <c r="AY156" s="15" t="s">
        <v>139</v>
      </c>
      <c r="BE156" s="220">
        <f>IF(N156="základní",J156,0)</f>
        <v>7577.6999999999998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5" t="s">
        <v>83</v>
      </c>
      <c r="BK156" s="220">
        <f>ROUND(I156*H156,2)</f>
        <v>7577.6999999999998</v>
      </c>
      <c r="BL156" s="15" t="s">
        <v>138</v>
      </c>
      <c r="BM156" s="219" t="s">
        <v>467</v>
      </c>
    </row>
    <row r="157" s="2" customFormat="1">
      <c r="A157" s="30"/>
      <c r="B157" s="31"/>
      <c r="C157" s="32"/>
      <c r="D157" s="221" t="s">
        <v>146</v>
      </c>
      <c r="E157" s="32"/>
      <c r="F157" s="222" t="s">
        <v>207</v>
      </c>
      <c r="G157" s="32"/>
      <c r="H157" s="32"/>
      <c r="I157" s="32"/>
      <c r="J157" s="32"/>
      <c r="K157" s="32"/>
      <c r="L157" s="36"/>
      <c r="M157" s="223"/>
      <c r="N157" s="224"/>
      <c r="O157" s="82"/>
      <c r="P157" s="82"/>
      <c r="Q157" s="82"/>
      <c r="R157" s="82"/>
      <c r="S157" s="82"/>
      <c r="T157" s="83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T157" s="15" t="s">
        <v>146</v>
      </c>
      <c r="AU157" s="15" t="s">
        <v>85</v>
      </c>
    </row>
    <row r="158" s="2" customFormat="1">
      <c r="A158" s="30"/>
      <c r="B158" s="31"/>
      <c r="C158" s="32"/>
      <c r="D158" s="221" t="s">
        <v>173</v>
      </c>
      <c r="E158" s="32"/>
      <c r="F158" s="236" t="s">
        <v>209</v>
      </c>
      <c r="G158" s="32"/>
      <c r="H158" s="32"/>
      <c r="I158" s="32"/>
      <c r="J158" s="32"/>
      <c r="K158" s="32"/>
      <c r="L158" s="36"/>
      <c r="M158" s="223"/>
      <c r="N158" s="224"/>
      <c r="O158" s="82"/>
      <c r="P158" s="82"/>
      <c r="Q158" s="82"/>
      <c r="R158" s="82"/>
      <c r="S158" s="82"/>
      <c r="T158" s="83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T158" s="15" t="s">
        <v>173</v>
      </c>
      <c r="AU158" s="15" t="s">
        <v>85</v>
      </c>
    </row>
    <row r="159" s="2" customFormat="1">
      <c r="A159" s="30"/>
      <c r="B159" s="31"/>
      <c r="C159" s="32"/>
      <c r="D159" s="221" t="s">
        <v>175</v>
      </c>
      <c r="E159" s="32"/>
      <c r="F159" s="236" t="s">
        <v>183</v>
      </c>
      <c r="G159" s="32"/>
      <c r="H159" s="32"/>
      <c r="I159" s="32"/>
      <c r="J159" s="32"/>
      <c r="K159" s="32"/>
      <c r="L159" s="36"/>
      <c r="M159" s="223"/>
      <c r="N159" s="224"/>
      <c r="O159" s="82"/>
      <c r="P159" s="82"/>
      <c r="Q159" s="82"/>
      <c r="R159" s="82"/>
      <c r="S159" s="82"/>
      <c r="T159" s="83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T159" s="15" t="s">
        <v>175</v>
      </c>
      <c r="AU159" s="15" t="s">
        <v>85</v>
      </c>
    </row>
    <row r="160" s="13" customFormat="1">
      <c r="A160" s="13"/>
      <c r="B160" s="237"/>
      <c r="C160" s="238"/>
      <c r="D160" s="221" t="s">
        <v>177</v>
      </c>
      <c r="E160" s="239" t="s">
        <v>1</v>
      </c>
      <c r="F160" s="240" t="s">
        <v>468</v>
      </c>
      <c r="G160" s="238"/>
      <c r="H160" s="241">
        <v>20.100000000000001</v>
      </c>
      <c r="I160" s="238"/>
      <c r="J160" s="238"/>
      <c r="K160" s="238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177</v>
      </c>
      <c r="AU160" s="246" t="s">
        <v>85</v>
      </c>
      <c r="AV160" s="13" t="s">
        <v>85</v>
      </c>
      <c r="AW160" s="13" t="s">
        <v>33</v>
      </c>
      <c r="AX160" s="13" t="s">
        <v>76</v>
      </c>
      <c r="AY160" s="246" t="s">
        <v>139</v>
      </c>
    </row>
    <row r="161" s="2" customFormat="1" ht="16.5" customHeight="1">
      <c r="A161" s="30"/>
      <c r="B161" s="31"/>
      <c r="C161" s="209" t="s">
        <v>211</v>
      </c>
      <c r="D161" s="209" t="s">
        <v>140</v>
      </c>
      <c r="E161" s="210" t="s">
        <v>212</v>
      </c>
      <c r="F161" s="211" t="s">
        <v>213</v>
      </c>
      <c r="G161" s="212" t="s">
        <v>170</v>
      </c>
      <c r="H161" s="213">
        <v>20.100000000000001</v>
      </c>
      <c r="I161" s="214">
        <v>625</v>
      </c>
      <c r="J161" s="214">
        <f>ROUND(I161*H161,2)</f>
        <v>12562.5</v>
      </c>
      <c r="K161" s="211" t="s">
        <v>171</v>
      </c>
      <c r="L161" s="36"/>
      <c r="M161" s="215" t="s">
        <v>1</v>
      </c>
      <c r="N161" s="216" t="s">
        <v>41</v>
      </c>
      <c r="O161" s="217">
        <v>0</v>
      </c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219" t="s">
        <v>138</v>
      </c>
      <c r="AT161" s="219" t="s">
        <v>140</v>
      </c>
      <c r="AU161" s="219" t="s">
        <v>85</v>
      </c>
      <c r="AY161" s="15" t="s">
        <v>139</v>
      </c>
      <c r="BE161" s="220">
        <f>IF(N161="základní",J161,0)</f>
        <v>12562.5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15" t="s">
        <v>83</v>
      </c>
      <c r="BK161" s="220">
        <f>ROUND(I161*H161,2)</f>
        <v>12562.5</v>
      </c>
      <c r="BL161" s="15" t="s">
        <v>138</v>
      </c>
      <c r="BM161" s="219" t="s">
        <v>469</v>
      </c>
    </row>
    <row r="162" s="2" customFormat="1">
      <c r="A162" s="30"/>
      <c r="B162" s="31"/>
      <c r="C162" s="32"/>
      <c r="D162" s="221" t="s">
        <v>146</v>
      </c>
      <c r="E162" s="32"/>
      <c r="F162" s="222" t="s">
        <v>213</v>
      </c>
      <c r="G162" s="32"/>
      <c r="H162" s="32"/>
      <c r="I162" s="32"/>
      <c r="J162" s="32"/>
      <c r="K162" s="32"/>
      <c r="L162" s="36"/>
      <c r="M162" s="223"/>
      <c r="N162" s="224"/>
      <c r="O162" s="82"/>
      <c r="P162" s="82"/>
      <c r="Q162" s="82"/>
      <c r="R162" s="82"/>
      <c r="S162" s="82"/>
      <c r="T162" s="83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T162" s="15" t="s">
        <v>146</v>
      </c>
      <c r="AU162" s="15" t="s">
        <v>85</v>
      </c>
    </row>
    <row r="163" s="2" customFormat="1">
      <c r="A163" s="30"/>
      <c r="B163" s="31"/>
      <c r="C163" s="32"/>
      <c r="D163" s="221" t="s">
        <v>173</v>
      </c>
      <c r="E163" s="32"/>
      <c r="F163" s="236" t="s">
        <v>215</v>
      </c>
      <c r="G163" s="32"/>
      <c r="H163" s="32"/>
      <c r="I163" s="32"/>
      <c r="J163" s="32"/>
      <c r="K163" s="32"/>
      <c r="L163" s="36"/>
      <c r="M163" s="223"/>
      <c r="N163" s="224"/>
      <c r="O163" s="82"/>
      <c r="P163" s="82"/>
      <c r="Q163" s="82"/>
      <c r="R163" s="82"/>
      <c r="S163" s="82"/>
      <c r="T163" s="83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T163" s="15" t="s">
        <v>173</v>
      </c>
      <c r="AU163" s="15" t="s">
        <v>85</v>
      </c>
    </row>
    <row r="164" s="13" customFormat="1">
      <c r="A164" s="13"/>
      <c r="B164" s="237"/>
      <c r="C164" s="238"/>
      <c r="D164" s="221" t="s">
        <v>177</v>
      </c>
      <c r="E164" s="239" t="s">
        <v>1</v>
      </c>
      <c r="F164" s="240" t="s">
        <v>470</v>
      </c>
      <c r="G164" s="238"/>
      <c r="H164" s="241">
        <v>20.100000000000001</v>
      </c>
      <c r="I164" s="238"/>
      <c r="J164" s="238"/>
      <c r="K164" s="238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177</v>
      </c>
      <c r="AU164" s="246" t="s">
        <v>85</v>
      </c>
      <c r="AV164" s="13" t="s">
        <v>85</v>
      </c>
      <c r="AW164" s="13" t="s">
        <v>33</v>
      </c>
      <c r="AX164" s="13" t="s">
        <v>76</v>
      </c>
      <c r="AY164" s="246" t="s">
        <v>139</v>
      </c>
    </row>
    <row r="165" s="2" customFormat="1" ht="16.5" customHeight="1">
      <c r="A165" s="30"/>
      <c r="B165" s="31"/>
      <c r="C165" s="209" t="s">
        <v>218</v>
      </c>
      <c r="D165" s="209" t="s">
        <v>140</v>
      </c>
      <c r="E165" s="210" t="s">
        <v>219</v>
      </c>
      <c r="F165" s="211" t="s">
        <v>220</v>
      </c>
      <c r="G165" s="212" t="s">
        <v>221</v>
      </c>
      <c r="H165" s="213">
        <v>100.5</v>
      </c>
      <c r="I165" s="214">
        <v>41</v>
      </c>
      <c r="J165" s="214">
        <f>ROUND(I165*H165,2)</f>
        <v>4120.5</v>
      </c>
      <c r="K165" s="211" t="s">
        <v>171</v>
      </c>
      <c r="L165" s="36"/>
      <c r="M165" s="215" t="s">
        <v>1</v>
      </c>
      <c r="N165" s="216" t="s">
        <v>41</v>
      </c>
      <c r="O165" s="217">
        <v>0</v>
      </c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219" t="s">
        <v>138</v>
      </c>
      <c r="AT165" s="219" t="s">
        <v>140</v>
      </c>
      <c r="AU165" s="219" t="s">
        <v>85</v>
      </c>
      <c r="AY165" s="15" t="s">
        <v>139</v>
      </c>
      <c r="BE165" s="220">
        <f>IF(N165="základní",J165,0)</f>
        <v>4120.5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15" t="s">
        <v>83</v>
      </c>
      <c r="BK165" s="220">
        <f>ROUND(I165*H165,2)</f>
        <v>4120.5</v>
      </c>
      <c r="BL165" s="15" t="s">
        <v>138</v>
      </c>
      <c r="BM165" s="219" t="s">
        <v>471</v>
      </c>
    </row>
    <row r="166" s="2" customFormat="1">
      <c r="A166" s="30"/>
      <c r="B166" s="31"/>
      <c r="C166" s="32"/>
      <c r="D166" s="221" t="s">
        <v>146</v>
      </c>
      <c r="E166" s="32"/>
      <c r="F166" s="222" t="s">
        <v>220</v>
      </c>
      <c r="G166" s="32"/>
      <c r="H166" s="32"/>
      <c r="I166" s="32"/>
      <c r="J166" s="32"/>
      <c r="K166" s="32"/>
      <c r="L166" s="36"/>
      <c r="M166" s="223"/>
      <c r="N166" s="224"/>
      <c r="O166" s="82"/>
      <c r="P166" s="82"/>
      <c r="Q166" s="82"/>
      <c r="R166" s="82"/>
      <c r="S166" s="82"/>
      <c r="T166" s="83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T166" s="15" t="s">
        <v>146</v>
      </c>
      <c r="AU166" s="15" t="s">
        <v>85</v>
      </c>
    </row>
    <row r="167" s="2" customFormat="1">
      <c r="A167" s="30"/>
      <c r="B167" s="31"/>
      <c r="C167" s="32"/>
      <c r="D167" s="221" t="s">
        <v>173</v>
      </c>
      <c r="E167" s="32"/>
      <c r="F167" s="236" t="s">
        <v>223</v>
      </c>
      <c r="G167" s="32"/>
      <c r="H167" s="32"/>
      <c r="I167" s="32"/>
      <c r="J167" s="32"/>
      <c r="K167" s="32"/>
      <c r="L167" s="36"/>
      <c r="M167" s="223"/>
      <c r="N167" s="224"/>
      <c r="O167" s="82"/>
      <c r="P167" s="82"/>
      <c r="Q167" s="82"/>
      <c r="R167" s="82"/>
      <c r="S167" s="82"/>
      <c r="T167" s="83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T167" s="15" t="s">
        <v>173</v>
      </c>
      <c r="AU167" s="15" t="s">
        <v>85</v>
      </c>
    </row>
    <row r="168" s="13" customFormat="1">
      <c r="A168" s="13"/>
      <c r="B168" s="237"/>
      <c r="C168" s="238"/>
      <c r="D168" s="221" t="s">
        <v>177</v>
      </c>
      <c r="E168" s="239" t="s">
        <v>1</v>
      </c>
      <c r="F168" s="240" t="s">
        <v>472</v>
      </c>
      <c r="G168" s="238"/>
      <c r="H168" s="241">
        <v>100.5</v>
      </c>
      <c r="I168" s="238"/>
      <c r="J168" s="238"/>
      <c r="K168" s="238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177</v>
      </c>
      <c r="AU168" s="246" t="s">
        <v>85</v>
      </c>
      <c r="AV168" s="13" t="s">
        <v>85</v>
      </c>
      <c r="AW168" s="13" t="s">
        <v>33</v>
      </c>
      <c r="AX168" s="13" t="s">
        <v>76</v>
      </c>
      <c r="AY168" s="246" t="s">
        <v>139</v>
      </c>
    </row>
    <row r="169" s="2" customFormat="1" ht="16.5" customHeight="1">
      <c r="A169" s="30"/>
      <c r="B169" s="31"/>
      <c r="C169" s="209" t="s">
        <v>225</v>
      </c>
      <c r="D169" s="209" t="s">
        <v>140</v>
      </c>
      <c r="E169" s="210" t="s">
        <v>226</v>
      </c>
      <c r="F169" s="211" t="s">
        <v>227</v>
      </c>
      <c r="G169" s="212" t="s">
        <v>221</v>
      </c>
      <c r="H169" s="213">
        <v>100.5</v>
      </c>
      <c r="I169" s="214">
        <v>14</v>
      </c>
      <c r="J169" s="214">
        <f>ROUND(I169*H169,2)</f>
        <v>1407</v>
      </c>
      <c r="K169" s="211" t="s">
        <v>171</v>
      </c>
      <c r="L169" s="36"/>
      <c r="M169" s="215" t="s">
        <v>1</v>
      </c>
      <c r="N169" s="216" t="s">
        <v>41</v>
      </c>
      <c r="O169" s="217">
        <v>0</v>
      </c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219" t="s">
        <v>138</v>
      </c>
      <c r="AT169" s="219" t="s">
        <v>140</v>
      </c>
      <c r="AU169" s="219" t="s">
        <v>85</v>
      </c>
      <c r="AY169" s="15" t="s">
        <v>139</v>
      </c>
      <c r="BE169" s="220">
        <f>IF(N169="základní",J169,0)</f>
        <v>1407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5" t="s">
        <v>83</v>
      </c>
      <c r="BK169" s="220">
        <f>ROUND(I169*H169,2)</f>
        <v>1407</v>
      </c>
      <c r="BL169" s="15" t="s">
        <v>138</v>
      </c>
      <c r="BM169" s="219" t="s">
        <v>473</v>
      </c>
    </row>
    <row r="170" s="2" customFormat="1">
      <c r="A170" s="30"/>
      <c r="B170" s="31"/>
      <c r="C170" s="32"/>
      <c r="D170" s="221" t="s">
        <v>146</v>
      </c>
      <c r="E170" s="32"/>
      <c r="F170" s="222" t="s">
        <v>227</v>
      </c>
      <c r="G170" s="32"/>
      <c r="H170" s="32"/>
      <c r="I170" s="32"/>
      <c r="J170" s="32"/>
      <c r="K170" s="32"/>
      <c r="L170" s="36"/>
      <c r="M170" s="223"/>
      <c r="N170" s="224"/>
      <c r="O170" s="82"/>
      <c r="P170" s="82"/>
      <c r="Q170" s="82"/>
      <c r="R170" s="82"/>
      <c r="S170" s="82"/>
      <c r="T170" s="83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T170" s="15" t="s">
        <v>146</v>
      </c>
      <c r="AU170" s="15" t="s">
        <v>85</v>
      </c>
    </row>
    <row r="171" s="2" customFormat="1">
      <c r="A171" s="30"/>
      <c r="B171" s="31"/>
      <c r="C171" s="32"/>
      <c r="D171" s="221" t="s">
        <v>173</v>
      </c>
      <c r="E171" s="32"/>
      <c r="F171" s="236" t="s">
        <v>229</v>
      </c>
      <c r="G171" s="32"/>
      <c r="H171" s="32"/>
      <c r="I171" s="32"/>
      <c r="J171" s="32"/>
      <c r="K171" s="32"/>
      <c r="L171" s="36"/>
      <c r="M171" s="223"/>
      <c r="N171" s="224"/>
      <c r="O171" s="82"/>
      <c r="P171" s="82"/>
      <c r="Q171" s="82"/>
      <c r="R171" s="82"/>
      <c r="S171" s="82"/>
      <c r="T171" s="83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T171" s="15" t="s">
        <v>173</v>
      </c>
      <c r="AU171" s="15" t="s">
        <v>85</v>
      </c>
    </row>
    <row r="172" s="13" customFormat="1">
      <c r="A172" s="13"/>
      <c r="B172" s="237"/>
      <c r="C172" s="238"/>
      <c r="D172" s="221" t="s">
        <v>177</v>
      </c>
      <c r="E172" s="239" t="s">
        <v>1</v>
      </c>
      <c r="F172" s="240" t="s">
        <v>474</v>
      </c>
      <c r="G172" s="238"/>
      <c r="H172" s="241">
        <v>100.5</v>
      </c>
      <c r="I172" s="238"/>
      <c r="J172" s="238"/>
      <c r="K172" s="238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177</v>
      </c>
      <c r="AU172" s="246" t="s">
        <v>85</v>
      </c>
      <c r="AV172" s="13" t="s">
        <v>85</v>
      </c>
      <c r="AW172" s="13" t="s">
        <v>33</v>
      </c>
      <c r="AX172" s="13" t="s">
        <v>83</v>
      </c>
      <c r="AY172" s="246" t="s">
        <v>139</v>
      </c>
    </row>
    <row r="173" s="11" customFormat="1" ht="22.8" customHeight="1">
      <c r="A173" s="11"/>
      <c r="B173" s="196"/>
      <c r="C173" s="197"/>
      <c r="D173" s="198" t="s">
        <v>75</v>
      </c>
      <c r="E173" s="234" t="s">
        <v>198</v>
      </c>
      <c r="F173" s="234" t="s">
        <v>231</v>
      </c>
      <c r="G173" s="197"/>
      <c r="H173" s="197"/>
      <c r="I173" s="197"/>
      <c r="J173" s="235">
        <f>BK173</f>
        <v>198272</v>
      </c>
      <c r="K173" s="197"/>
      <c r="L173" s="201"/>
      <c r="M173" s="202"/>
      <c r="N173" s="203"/>
      <c r="O173" s="203"/>
      <c r="P173" s="204">
        <f>SUM(P174:P205)</f>
        <v>0</v>
      </c>
      <c r="Q173" s="203"/>
      <c r="R173" s="204">
        <f>SUM(R174:R205)</f>
        <v>0</v>
      </c>
      <c r="S173" s="203"/>
      <c r="T173" s="205">
        <f>SUM(T174:T205)</f>
        <v>0</v>
      </c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R173" s="206" t="s">
        <v>83</v>
      </c>
      <c r="AT173" s="207" t="s">
        <v>75</v>
      </c>
      <c r="AU173" s="207" t="s">
        <v>83</v>
      </c>
      <c r="AY173" s="206" t="s">
        <v>139</v>
      </c>
      <c r="BK173" s="208">
        <f>SUM(BK174:BK205)</f>
        <v>198272</v>
      </c>
    </row>
    <row r="174" s="2" customFormat="1" ht="24" customHeight="1">
      <c r="A174" s="30"/>
      <c r="B174" s="31"/>
      <c r="C174" s="209" t="s">
        <v>232</v>
      </c>
      <c r="D174" s="209" t="s">
        <v>140</v>
      </c>
      <c r="E174" s="210" t="s">
        <v>233</v>
      </c>
      <c r="F174" s="211" t="s">
        <v>234</v>
      </c>
      <c r="G174" s="212" t="s">
        <v>221</v>
      </c>
      <c r="H174" s="213">
        <v>66</v>
      </c>
      <c r="I174" s="214">
        <v>370</v>
      </c>
      <c r="J174" s="214">
        <f>ROUND(I174*H174,2)</f>
        <v>24420</v>
      </c>
      <c r="K174" s="211" t="s">
        <v>171</v>
      </c>
      <c r="L174" s="36"/>
      <c r="M174" s="215" t="s">
        <v>1</v>
      </c>
      <c r="N174" s="216" t="s">
        <v>41</v>
      </c>
      <c r="O174" s="217">
        <v>0</v>
      </c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219" t="s">
        <v>138</v>
      </c>
      <c r="AT174" s="219" t="s">
        <v>140</v>
      </c>
      <c r="AU174" s="219" t="s">
        <v>85</v>
      </c>
      <c r="AY174" s="15" t="s">
        <v>139</v>
      </c>
      <c r="BE174" s="220">
        <f>IF(N174="základní",J174,0)</f>
        <v>24420</v>
      </c>
      <c r="BF174" s="220">
        <f>IF(N174="snížená",J174,0)</f>
        <v>0</v>
      </c>
      <c r="BG174" s="220">
        <f>IF(N174="zákl. přenesená",J174,0)</f>
        <v>0</v>
      </c>
      <c r="BH174" s="220">
        <f>IF(N174="sníž. přenesená",J174,0)</f>
        <v>0</v>
      </c>
      <c r="BI174" s="220">
        <f>IF(N174="nulová",J174,0)</f>
        <v>0</v>
      </c>
      <c r="BJ174" s="15" t="s">
        <v>83</v>
      </c>
      <c r="BK174" s="220">
        <f>ROUND(I174*H174,2)</f>
        <v>24420</v>
      </c>
      <c r="BL174" s="15" t="s">
        <v>138</v>
      </c>
      <c r="BM174" s="219" t="s">
        <v>475</v>
      </c>
    </row>
    <row r="175" s="2" customFormat="1">
      <c r="A175" s="30"/>
      <c r="B175" s="31"/>
      <c r="C175" s="32"/>
      <c r="D175" s="221" t="s">
        <v>146</v>
      </c>
      <c r="E175" s="32"/>
      <c r="F175" s="222" t="s">
        <v>234</v>
      </c>
      <c r="G175" s="32"/>
      <c r="H175" s="32"/>
      <c r="I175" s="32"/>
      <c r="J175" s="32"/>
      <c r="K175" s="32"/>
      <c r="L175" s="36"/>
      <c r="M175" s="223"/>
      <c r="N175" s="224"/>
      <c r="O175" s="82"/>
      <c r="P175" s="82"/>
      <c r="Q175" s="82"/>
      <c r="R175" s="82"/>
      <c r="S175" s="82"/>
      <c r="T175" s="83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T175" s="15" t="s">
        <v>146</v>
      </c>
      <c r="AU175" s="15" t="s">
        <v>85</v>
      </c>
    </row>
    <row r="176" s="2" customFormat="1">
      <c r="A176" s="30"/>
      <c r="B176" s="31"/>
      <c r="C176" s="32"/>
      <c r="D176" s="221" t="s">
        <v>173</v>
      </c>
      <c r="E176" s="32"/>
      <c r="F176" s="236" t="s">
        <v>236</v>
      </c>
      <c r="G176" s="32"/>
      <c r="H176" s="32"/>
      <c r="I176" s="32"/>
      <c r="J176" s="32"/>
      <c r="K176" s="32"/>
      <c r="L176" s="36"/>
      <c r="M176" s="223"/>
      <c r="N176" s="224"/>
      <c r="O176" s="82"/>
      <c r="P176" s="82"/>
      <c r="Q176" s="82"/>
      <c r="R176" s="82"/>
      <c r="S176" s="82"/>
      <c r="T176" s="83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T176" s="15" t="s">
        <v>173</v>
      </c>
      <c r="AU176" s="15" t="s">
        <v>85</v>
      </c>
    </row>
    <row r="177" s="13" customFormat="1">
      <c r="A177" s="13"/>
      <c r="B177" s="237"/>
      <c r="C177" s="238"/>
      <c r="D177" s="221" t="s">
        <v>177</v>
      </c>
      <c r="E177" s="239" t="s">
        <v>1</v>
      </c>
      <c r="F177" s="240" t="s">
        <v>476</v>
      </c>
      <c r="G177" s="238"/>
      <c r="H177" s="241">
        <v>66</v>
      </c>
      <c r="I177" s="238"/>
      <c r="J177" s="238"/>
      <c r="K177" s="238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177</v>
      </c>
      <c r="AU177" s="246" t="s">
        <v>85</v>
      </c>
      <c r="AV177" s="13" t="s">
        <v>85</v>
      </c>
      <c r="AW177" s="13" t="s">
        <v>33</v>
      </c>
      <c r="AX177" s="13" t="s">
        <v>83</v>
      </c>
      <c r="AY177" s="246" t="s">
        <v>139</v>
      </c>
    </row>
    <row r="178" s="2" customFormat="1" ht="24" customHeight="1">
      <c r="A178" s="30"/>
      <c r="B178" s="31"/>
      <c r="C178" s="209" t="s">
        <v>238</v>
      </c>
      <c r="D178" s="209" t="s">
        <v>140</v>
      </c>
      <c r="E178" s="210" t="s">
        <v>239</v>
      </c>
      <c r="F178" s="211" t="s">
        <v>240</v>
      </c>
      <c r="G178" s="212" t="s">
        <v>221</v>
      </c>
      <c r="H178" s="213">
        <v>206</v>
      </c>
      <c r="I178" s="214">
        <v>142</v>
      </c>
      <c r="J178" s="214">
        <f>ROUND(I178*H178,2)</f>
        <v>29252</v>
      </c>
      <c r="K178" s="211" t="s">
        <v>171</v>
      </c>
      <c r="L178" s="36"/>
      <c r="M178" s="215" t="s">
        <v>1</v>
      </c>
      <c r="N178" s="216" t="s">
        <v>41</v>
      </c>
      <c r="O178" s="217">
        <v>0</v>
      </c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219" t="s">
        <v>138</v>
      </c>
      <c r="AT178" s="219" t="s">
        <v>140</v>
      </c>
      <c r="AU178" s="219" t="s">
        <v>85</v>
      </c>
      <c r="AY178" s="15" t="s">
        <v>139</v>
      </c>
      <c r="BE178" s="220">
        <f>IF(N178="základní",J178,0)</f>
        <v>29252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15" t="s">
        <v>83</v>
      </c>
      <c r="BK178" s="220">
        <f>ROUND(I178*H178,2)</f>
        <v>29252</v>
      </c>
      <c r="BL178" s="15" t="s">
        <v>138</v>
      </c>
      <c r="BM178" s="219" t="s">
        <v>477</v>
      </c>
    </row>
    <row r="179" s="2" customFormat="1">
      <c r="A179" s="30"/>
      <c r="B179" s="31"/>
      <c r="C179" s="32"/>
      <c r="D179" s="221" t="s">
        <v>146</v>
      </c>
      <c r="E179" s="32"/>
      <c r="F179" s="222" t="s">
        <v>240</v>
      </c>
      <c r="G179" s="32"/>
      <c r="H179" s="32"/>
      <c r="I179" s="32"/>
      <c r="J179" s="32"/>
      <c r="K179" s="32"/>
      <c r="L179" s="36"/>
      <c r="M179" s="223"/>
      <c r="N179" s="224"/>
      <c r="O179" s="82"/>
      <c r="P179" s="82"/>
      <c r="Q179" s="82"/>
      <c r="R179" s="82"/>
      <c r="S179" s="82"/>
      <c r="T179" s="83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T179" s="15" t="s">
        <v>146</v>
      </c>
      <c r="AU179" s="15" t="s">
        <v>85</v>
      </c>
    </row>
    <row r="180" s="2" customFormat="1">
      <c r="A180" s="30"/>
      <c r="B180" s="31"/>
      <c r="C180" s="32"/>
      <c r="D180" s="221" t="s">
        <v>173</v>
      </c>
      <c r="E180" s="32"/>
      <c r="F180" s="236" t="s">
        <v>242</v>
      </c>
      <c r="G180" s="32"/>
      <c r="H180" s="32"/>
      <c r="I180" s="32"/>
      <c r="J180" s="32"/>
      <c r="K180" s="32"/>
      <c r="L180" s="36"/>
      <c r="M180" s="223"/>
      <c r="N180" s="224"/>
      <c r="O180" s="82"/>
      <c r="P180" s="82"/>
      <c r="Q180" s="82"/>
      <c r="R180" s="82"/>
      <c r="S180" s="82"/>
      <c r="T180" s="83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T180" s="15" t="s">
        <v>173</v>
      </c>
      <c r="AU180" s="15" t="s">
        <v>85</v>
      </c>
    </row>
    <row r="181" s="13" customFormat="1">
      <c r="A181" s="13"/>
      <c r="B181" s="237"/>
      <c r="C181" s="238"/>
      <c r="D181" s="221" t="s">
        <v>177</v>
      </c>
      <c r="E181" s="239" t="s">
        <v>1</v>
      </c>
      <c r="F181" s="240" t="s">
        <v>478</v>
      </c>
      <c r="G181" s="238"/>
      <c r="H181" s="241">
        <v>206</v>
      </c>
      <c r="I181" s="238"/>
      <c r="J181" s="238"/>
      <c r="K181" s="238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177</v>
      </c>
      <c r="AU181" s="246" t="s">
        <v>85</v>
      </c>
      <c r="AV181" s="13" t="s">
        <v>85</v>
      </c>
      <c r="AW181" s="13" t="s">
        <v>33</v>
      </c>
      <c r="AX181" s="13" t="s">
        <v>83</v>
      </c>
      <c r="AY181" s="246" t="s">
        <v>139</v>
      </c>
    </row>
    <row r="182" s="2" customFormat="1" ht="24" customHeight="1">
      <c r="A182" s="30"/>
      <c r="B182" s="31"/>
      <c r="C182" s="209" t="s">
        <v>254</v>
      </c>
      <c r="D182" s="209" t="s">
        <v>140</v>
      </c>
      <c r="E182" s="210" t="s">
        <v>245</v>
      </c>
      <c r="F182" s="211" t="s">
        <v>246</v>
      </c>
      <c r="G182" s="212" t="s">
        <v>221</v>
      </c>
      <c r="H182" s="213">
        <v>63</v>
      </c>
      <c r="I182" s="214">
        <v>263</v>
      </c>
      <c r="J182" s="214">
        <f>ROUND(I182*H182,2)</f>
        <v>16569</v>
      </c>
      <c r="K182" s="211" t="s">
        <v>171</v>
      </c>
      <c r="L182" s="36"/>
      <c r="M182" s="215" t="s">
        <v>1</v>
      </c>
      <c r="N182" s="216" t="s">
        <v>41</v>
      </c>
      <c r="O182" s="217">
        <v>0</v>
      </c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219" t="s">
        <v>138</v>
      </c>
      <c r="AT182" s="219" t="s">
        <v>140</v>
      </c>
      <c r="AU182" s="219" t="s">
        <v>85</v>
      </c>
      <c r="AY182" s="15" t="s">
        <v>139</v>
      </c>
      <c r="BE182" s="220">
        <f>IF(N182="základní",J182,0)</f>
        <v>16569</v>
      </c>
      <c r="BF182" s="220">
        <f>IF(N182="snížená",J182,0)</f>
        <v>0</v>
      </c>
      <c r="BG182" s="220">
        <f>IF(N182="zákl. přenesená",J182,0)</f>
        <v>0</v>
      </c>
      <c r="BH182" s="220">
        <f>IF(N182="sníž. přenesená",J182,0)</f>
        <v>0</v>
      </c>
      <c r="BI182" s="220">
        <f>IF(N182="nulová",J182,0)</f>
        <v>0</v>
      </c>
      <c r="BJ182" s="15" t="s">
        <v>83</v>
      </c>
      <c r="BK182" s="220">
        <f>ROUND(I182*H182,2)</f>
        <v>16569</v>
      </c>
      <c r="BL182" s="15" t="s">
        <v>138</v>
      </c>
      <c r="BM182" s="219" t="s">
        <v>479</v>
      </c>
    </row>
    <row r="183" s="2" customFormat="1">
      <c r="A183" s="30"/>
      <c r="B183" s="31"/>
      <c r="C183" s="32"/>
      <c r="D183" s="221" t="s">
        <v>146</v>
      </c>
      <c r="E183" s="32"/>
      <c r="F183" s="222" t="s">
        <v>246</v>
      </c>
      <c r="G183" s="32"/>
      <c r="H183" s="32"/>
      <c r="I183" s="32"/>
      <c r="J183" s="32"/>
      <c r="K183" s="32"/>
      <c r="L183" s="36"/>
      <c r="M183" s="223"/>
      <c r="N183" s="224"/>
      <c r="O183" s="82"/>
      <c r="P183" s="82"/>
      <c r="Q183" s="82"/>
      <c r="R183" s="82"/>
      <c r="S183" s="82"/>
      <c r="T183" s="83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T183" s="15" t="s">
        <v>146</v>
      </c>
      <c r="AU183" s="15" t="s">
        <v>85</v>
      </c>
    </row>
    <row r="184" s="2" customFormat="1">
      <c r="A184" s="30"/>
      <c r="B184" s="31"/>
      <c r="C184" s="32"/>
      <c r="D184" s="221" t="s">
        <v>173</v>
      </c>
      <c r="E184" s="32"/>
      <c r="F184" s="236" t="s">
        <v>248</v>
      </c>
      <c r="G184" s="32"/>
      <c r="H184" s="32"/>
      <c r="I184" s="32"/>
      <c r="J184" s="32"/>
      <c r="K184" s="32"/>
      <c r="L184" s="36"/>
      <c r="M184" s="223"/>
      <c r="N184" s="224"/>
      <c r="O184" s="82"/>
      <c r="P184" s="82"/>
      <c r="Q184" s="82"/>
      <c r="R184" s="82"/>
      <c r="S184" s="82"/>
      <c r="T184" s="83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T184" s="15" t="s">
        <v>173</v>
      </c>
      <c r="AU184" s="15" t="s">
        <v>85</v>
      </c>
    </row>
    <row r="185" s="13" customFormat="1">
      <c r="A185" s="13"/>
      <c r="B185" s="237"/>
      <c r="C185" s="238"/>
      <c r="D185" s="221" t="s">
        <v>177</v>
      </c>
      <c r="E185" s="239" t="s">
        <v>1</v>
      </c>
      <c r="F185" s="240" t="s">
        <v>480</v>
      </c>
      <c r="G185" s="238"/>
      <c r="H185" s="241">
        <v>63</v>
      </c>
      <c r="I185" s="238"/>
      <c r="J185" s="238"/>
      <c r="K185" s="238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177</v>
      </c>
      <c r="AU185" s="246" t="s">
        <v>85</v>
      </c>
      <c r="AV185" s="13" t="s">
        <v>85</v>
      </c>
      <c r="AW185" s="13" t="s">
        <v>33</v>
      </c>
      <c r="AX185" s="13" t="s">
        <v>83</v>
      </c>
      <c r="AY185" s="246" t="s">
        <v>139</v>
      </c>
    </row>
    <row r="186" s="2" customFormat="1" ht="24" customHeight="1">
      <c r="A186" s="30"/>
      <c r="B186" s="31"/>
      <c r="C186" s="209" t="s">
        <v>260</v>
      </c>
      <c r="D186" s="209" t="s">
        <v>140</v>
      </c>
      <c r="E186" s="210" t="s">
        <v>251</v>
      </c>
      <c r="F186" s="211" t="s">
        <v>252</v>
      </c>
      <c r="G186" s="212" t="s">
        <v>221</v>
      </c>
      <c r="H186" s="213">
        <v>63</v>
      </c>
      <c r="I186" s="214">
        <v>235</v>
      </c>
      <c r="J186" s="214">
        <f>ROUND(I186*H186,2)</f>
        <v>14805</v>
      </c>
      <c r="K186" s="211" t="s">
        <v>171</v>
      </c>
      <c r="L186" s="36"/>
      <c r="M186" s="215" t="s">
        <v>1</v>
      </c>
      <c r="N186" s="216" t="s">
        <v>41</v>
      </c>
      <c r="O186" s="217">
        <v>0</v>
      </c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219" t="s">
        <v>138</v>
      </c>
      <c r="AT186" s="219" t="s">
        <v>140</v>
      </c>
      <c r="AU186" s="219" t="s">
        <v>85</v>
      </c>
      <c r="AY186" s="15" t="s">
        <v>139</v>
      </c>
      <c r="BE186" s="220">
        <f>IF(N186="základní",J186,0)</f>
        <v>14805</v>
      </c>
      <c r="BF186" s="220">
        <f>IF(N186="snížená",J186,0)</f>
        <v>0</v>
      </c>
      <c r="BG186" s="220">
        <f>IF(N186="zákl. přenesená",J186,0)</f>
        <v>0</v>
      </c>
      <c r="BH186" s="220">
        <f>IF(N186="sníž. přenesená",J186,0)</f>
        <v>0</v>
      </c>
      <c r="BI186" s="220">
        <f>IF(N186="nulová",J186,0)</f>
        <v>0</v>
      </c>
      <c r="BJ186" s="15" t="s">
        <v>83</v>
      </c>
      <c r="BK186" s="220">
        <f>ROUND(I186*H186,2)</f>
        <v>14805</v>
      </c>
      <c r="BL186" s="15" t="s">
        <v>138</v>
      </c>
      <c r="BM186" s="219" t="s">
        <v>481</v>
      </c>
    </row>
    <row r="187" s="2" customFormat="1">
      <c r="A187" s="30"/>
      <c r="B187" s="31"/>
      <c r="C187" s="32"/>
      <c r="D187" s="221" t="s">
        <v>146</v>
      </c>
      <c r="E187" s="32"/>
      <c r="F187" s="222" t="s">
        <v>252</v>
      </c>
      <c r="G187" s="32"/>
      <c r="H187" s="32"/>
      <c r="I187" s="32"/>
      <c r="J187" s="32"/>
      <c r="K187" s="32"/>
      <c r="L187" s="36"/>
      <c r="M187" s="223"/>
      <c r="N187" s="224"/>
      <c r="O187" s="82"/>
      <c r="P187" s="82"/>
      <c r="Q187" s="82"/>
      <c r="R187" s="82"/>
      <c r="S187" s="82"/>
      <c r="T187" s="83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T187" s="15" t="s">
        <v>146</v>
      </c>
      <c r="AU187" s="15" t="s">
        <v>85</v>
      </c>
    </row>
    <row r="188" s="2" customFormat="1">
      <c r="A188" s="30"/>
      <c r="B188" s="31"/>
      <c r="C188" s="32"/>
      <c r="D188" s="221" t="s">
        <v>173</v>
      </c>
      <c r="E188" s="32"/>
      <c r="F188" s="236" t="s">
        <v>248</v>
      </c>
      <c r="G188" s="32"/>
      <c r="H188" s="32"/>
      <c r="I188" s="32"/>
      <c r="J188" s="32"/>
      <c r="K188" s="32"/>
      <c r="L188" s="36"/>
      <c r="M188" s="223"/>
      <c r="N188" s="224"/>
      <c r="O188" s="82"/>
      <c r="P188" s="82"/>
      <c r="Q188" s="82"/>
      <c r="R188" s="82"/>
      <c r="S188" s="82"/>
      <c r="T188" s="83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T188" s="15" t="s">
        <v>173</v>
      </c>
      <c r="AU188" s="15" t="s">
        <v>85</v>
      </c>
    </row>
    <row r="189" s="13" customFormat="1">
      <c r="A189" s="13"/>
      <c r="B189" s="237"/>
      <c r="C189" s="238"/>
      <c r="D189" s="221" t="s">
        <v>177</v>
      </c>
      <c r="E189" s="239" t="s">
        <v>1</v>
      </c>
      <c r="F189" s="240" t="s">
        <v>480</v>
      </c>
      <c r="G189" s="238"/>
      <c r="H189" s="241">
        <v>63</v>
      </c>
      <c r="I189" s="238"/>
      <c r="J189" s="238"/>
      <c r="K189" s="238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177</v>
      </c>
      <c r="AU189" s="246" t="s">
        <v>85</v>
      </c>
      <c r="AV189" s="13" t="s">
        <v>85</v>
      </c>
      <c r="AW189" s="13" t="s">
        <v>33</v>
      </c>
      <c r="AX189" s="13" t="s">
        <v>83</v>
      </c>
      <c r="AY189" s="246" t="s">
        <v>139</v>
      </c>
    </row>
    <row r="190" s="2" customFormat="1" ht="24" customHeight="1">
      <c r="A190" s="30"/>
      <c r="B190" s="31"/>
      <c r="C190" s="209" t="s">
        <v>265</v>
      </c>
      <c r="D190" s="209" t="s">
        <v>140</v>
      </c>
      <c r="E190" s="210" t="s">
        <v>255</v>
      </c>
      <c r="F190" s="211" t="s">
        <v>256</v>
      </c>
      <c r="G190" s="212" t="s">
        <v>221</v>
      </c>
      <c r="H190" s="213">
        <v>145</v>
      </c>
      <c r="I190" s="214">
        <v>418</v>
      </c>
      <c r="J190" s="214">
        <f>ROUND(I190*H190,2)</f>
        <v>60610</v>
      </c>
      <c r="K190" s="211" t="s">
        <v>171</v>
      </c>
      <c r="L190" s="36"/>
      <c r="M190" s="215" t="s">
        <v>1</v>
      </c>
      <c r="N190" s="216" t="s">
        <v>41</v>
      </c>
      <c r="O190" s="217">
        <v>0</v>
      </c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219" t="s">
        <v>138</v>
      </c>
      <c r="AT190" s="219" t="s">
        <v>140</v>
      </c>
      <c r="AU190" s="219" t="s">
        <v>85</v>
      </c>
      <c r="AY190" s="15" t="s">
        <v>139</v>
      </c>
      <c r="BE190" s="220">
        <f>IF(N190="základní",J190,0)</f>
        <v>60610</v>
      </c>
      <c r="BF190" s="220">
        <f>IF(N190="snížená",J190,0)</f>
        <v>0</v>
      </c>
      <c r="BG190" s="220">
        <f>IF(N190="zákl. přenesená",J190,0)</f>
        <v>0</v>
      </c>
      <c r="BH190" s="220">
        <f>IF(N190="sníž. přenesená",J190,0)</f>
        <v>0</v>
      </c>
      <c r="BI190" s="220">
        <f>IF(N190="nulová",J190,0)</f>
        <v>0</v>
      </c>
      <c r="BJ190" s="15" t="s">
        <v>83</v>
      </c>
      <c r="BK190" s="220">
        <f>ROUND(I190*H190,2)</f>
        <v>60610</v>
      </c>
      <c r="BL190" s="15" t="s">
        <v>138</v>
      </c>
      <c r="BM190" s="219" t="s">
        <v>482</v>
      </c>
    </row>
    <row r="191" s="2" customFormat="1">
      <c r="A191" s="30"/>
      <c r="B191" s="31"/>
      <c r="C191" s="32"/>
      <c r="D191" s="221" t="s">
        <v>146</v>
      </c>
      <c r="E191" s="32"/>
      <c r="F191" s="222" t="s">
        <v>256</v>
      </c>
      <c r="G191" s="32"/>
      <c r="H191" s="32"/>
      <c r="I191" s="32"/>
      <c r="J191" s="32"/>
      <c r="K191" s="32"/>
      <c r="L191" s="36"/>
      <c r="M191" s="223"/>
      <c r="N191" s="224"/>
      <c r="O191" s="82"/>
      <c r="P191" s="82"/>
      <c r="Q191" s="82"/>
      <c r="R191" s="82"/>
      <c r="S191" s="82"/>
      <c r="T191" s="83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T191" s="15" t="s">
        <v>146</v>
      </c>
      <c r="AU191" s="15" t="s">
        <v>85</v>
      </c>
    </row>
    <row r="192" s="2" customFormat="1">
      <c r="A192" s="30"/>
      <c r="B192" s="31"/>
      <c r="C192" s="32"/>
      <c r="D192" s="221" t="s">
        <v>173</v>
      </c>
      <c r="E192" s="32"/>
      <c r="F192" s="236" t="s">
        <v>258</v>
      </c>
      <c r="G192" s="32"/>
      <c r="H192" s="32"/>
      <c r="I192" s="32"/>
      <c r="J192" s="32"/>
      <c r="K192" s="32"/>
      <c r="L192" s="36"/>
      <c r="M192" s="223"/>
      <c r="N192" s="224"/>
      <c r="O192" s="82"/>
      <c r="P192" s="82"/>
      <c r="Q192" s="82"/>
      <c r="R192" s="82"/>
      <c r="S192" s="82"/>
      <c r="T192" s="83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T192" s="15" t="s">
        <v>173</v>
      </c>
      <c r="AU192" s="15" t="s">
        <v>85</v>
      </c>
    </row>
    <row r="193" s="13" customFormat="1">
      <c r="A193" s="13"/>
      <c r="B193" s="237"/>
      <c r="C193" s="238"/>
      <c r="D193" s="221" t="s">
        <v>177</v>
      </c>
      <c r="E193" s="239" t="s">
        <v>1</v>
      </c>
      <c r="F193" s="240" t="s">
        <v>483</v>
      </c>
      <c r="G193" s="238"/>
      <c r="H193" s="241">
        <v>145</v>
      </c>
      <c r="I193" s="238"/>
      <c r="J193" s="238"/>
      <c r="K193" s="238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177</v>
      </c>
      <c r="AU193" s="246" t="s">
        <v>85</v>
      </c>
      <c r="AV193" s="13" t="s">
        <v>85</v>
      </c>
      <c r="AW193" s="13" t="s">
        <v>33</v>
      </c>
      <c r="AX193" s="13" t="s">
        <v>83</v>
      </c>
      <c r="AY193" s="246" t="s">
        <v>139</v>
      </c>
    </row>
    <row r="194" s="2" customFormat="1" ht="24" customHeight="1">
      <c r="A194" s="30"/>
      <c r="B194" s="31"/>
      <c r="C194" s="209" t="s">
        <v>8</v>
      </c>
      <c r="D194" s="209" t="s">
        <v>140</v>
      </c>
      <c r="E194" s="210" t="s">
        <v>261</v>
      </c>
      <c r="F194" s="211" t="s">
        <v>262</v>
      </c>
      <c r="G194" s="212" t="s">
        <v>221</v>
      </c>
      <c r="H194" s="213">
        <v>52</v>
      </c>
      <c r="I194" s="214">
        <v>615</v>
      </c>
      <c r="J194" s="214">
        <f>ROUND(I194*H194,2)</f>
        <v>31980</v>
      </c>
      <c r="K194" s="211" t="s">
        <v>171</v>
      </c>
      <c r="L194" s="36"/>
      <c r="M194" s="215" t="s">
        <v>1</v>
      </c>
      <c r="N194" s="216" t="s">
        <v>41</v>
      </c>
      <c r="O194" s="217">
        <v>0</v>
      </c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219" t="s">
        <v>138</v>
      </c>
      <c r="AT194" s="219" t="s">
        <v>140</v>
      </c>
      <c r="AU194" s="219" t="s">
        <v>85</v>
      </c>
      <c r="AY194" s="15" t="s">
        <v>139</v>
      </c>
      <c r="BE194" s="220">
        <f>IF(N194="základní",J194,0)</f>
        <v>31980</v>
      </c>
      <c r="BF194" s="220">
        <f>IF(N194="snížená",J194,0)</f>
        <v>0</v>
      </c>
      <c r="BG194" s="220">
        <f>IF(N194="zákl. přenesená",J194,0)</f>
        <v>0</v>
      </c>
      <c r="BH194" s="220">
        <f>IF(N194="sníž. přenesená",J194,0)</f>
        <v>0</v>
      </c>
      <c r="BI194" s="220">
        <f>IF(N194="nulová",J194,0)</f>
        <v>0</v>
      </c>
      <c r="BJ194" s="15" t="s">
        <v>83</v>
      </c>
      <c r="BK194" s="220">
        <f>ROUND(I194*H194,2)</f>
        <v>31980</v>
      </c>
      <c r="BL194" s="15" t="s">
        <v>138</v>
      </c>
      <c r="BM194" s="219" t="s">
        <v>484</v>
      </c>
    </row>
    <row r="195" s="2" customFormat="1">
      <c r="A195" s="30"/>
      <c r="B195" s="31"/>
      <c r="C195" s="32"/>
      <c r="D195" s="221" t="s">
        <v>146</v>
      </c>
      <c r="E195" s="32"/>
      <c r="F195" s="222" t="s">
        <v>262</v>
      </c>
      <c r="G195" s="32"/>
      <c r="H195" s="32"/>
      <c r="I195" s="32"/>
      <c r="J195" s="32"/>
      <c r="K195" s="32"/>
      <c r="L195" s="36"/>
      <c r="M195" s="223"/>
      <c r="N195" s="224"/>
      <c r="O195" s="82"/>
      <c r="P195" s="82"/>
      <c r="Q195" s="82"/>
      <c r="R195" s="82"/>
      <c r="S195" s="82"/>
      <c r="T195" s="83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T195" s="15" t="s">
        <v>146</v>
      </c>
      <c r="AU195" s="15" t="s">
        <v>85</v>
      </c>
    </row>
    <row r="196" s="2" customFormat="1">
      <c r="A196" s="30"/>
      <c r="B196" s="31"/>
      <c r="C196" s="32"/>
      <c r="D196" s="221" t="s">
        <v>173</v>
      </c>
      <c r="E196" s="32"/>
      <c r="F196" s="236" t="s">
        <v>258</v>
      </c>
      <c r="G196" s="32"/>
      <c r="H196" s="32"/>
      <c r="I196" s="32"/>
      <c r="J196" s="32"/>
      <c r="K196" s="32"/>
      <c r="L196" s="36"/>
      <c r="M196" s="223"/>
      <c r="N196" s="224"/>
      <c r="O196" s="82"/>
      <c r="P196" s="82"/>
      <c r="Q196" s="82"/>
      <c r="R196" s="82"/>
      <c r="S196" s="82"/>
      <c r="T196" s="83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T196" s="15" t="s">
        <v>173</v>
      </c>
      <c r="AU196" s="15" t="s">
        <v>85</v>
      </c>
    </row>
    <row r="197" s="13" customFormat="1">
      <c r="A197" s="13"/>
      <c r="B197" s="237"/>
      <c r="C197" s="238"/>
      <c r="D197" s="221" t="s">
        <v>177</v>
      </c>
      <c r="E197" s="239" t="s">
        <v>1</v>
      </c>
      <c r="F197" s="240" t="s">
        <v>485</v>
      </c>
      <c r="G197" s="238"/>
      <c r="H197" s="241">
        <v>52</v>
      </c>
      <c r="I197" s="238"/>
      <c r="J197" s="238"/>
      <c r="K197" s="238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177</v>
      </c>
      <c r="AU197" s="246" t="s">
        <v>85</v>
      </c>
      <c r="AV197" s="13" t="s">
        <v>85</v>
      </c>
      <c r="AW197" s="13" t="s">
        <v>33</v>
      </c>
      <c r="AX197" s="13" t="s">
        <v>83</v>
      </c>
      <c r="AY197" s="246" t="s">
        <v>139</v>
      </c>
    </row>
    <row r="198" s="2" customFormat="1" ht="24" customHeight="1">
      <c r="A198" s="30"/>
      <c r="B198" s="31"/>
      <c r="C198" s="209" t="s">
        <v>276</v>
      </c>
      <c r="D198" s="209" t="s">
        <v>140</v>
      </c>
      <c r="E198" s="210" t="s">
        <v>266</v>
      </c>
      <c r="F198" s="211" t="s">
        <v>267</v>
      </c>
      <c r="G198" s="212" t="s">
        <v>221</v>
      </c>
      <c r="H198" s="213">
        <v>9</v>
      </c>
      <c r="I198" s="214">
        <v>812</v>
      </c>
      <c r="J198" s="214">
        <f>ROUND(I198*H198,2)</f>
        <v>7308</v>
      </c>
      <c r="K198" s="211" t="s">
        <v>171</v>
      </c>
      <c r="L198" s="36"/>
      <c r="M198" s="215" t="s">
        <v>1</v>
      </c>
      <c r="N198" s="216" t="s">
        <v>41</v>
      </c>
      <c r="O198" s="217">
        <v>0</v>
      </c>
      <c r="P198" s="217">
        <f>O198*H198</f>
        <v>0</v>
      </c>
      <c r="Q198" s="217">
        <v>0</v>
      </c>
      <c r="R198" s="217">
        <f>Q198*H198</f>
        <v>0</v>
      </c>
      <c r="S198" s="217">
        <v>0</v>
      </c>
      <c r="T198" s="218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219" t="s">
        <v>138</v>
      </c>
      <c r="AT198" s="219" t="s">
        <v>140</v>
      </c>
      <c r="AU198" s="219" t="s">
        <v>85</v>
      </c>
      <c r="AY198" s="15" t="s">
        <v>139</v>
      </c>
      <c r="BE198" s="220">
        <f>IF(N198="základní",J198,0)</f>
        <v>7308</v>
      </c>
      <c r="BF198" s="220">
        <f>IF(N198="snížená",J198,0)</f>
        <v>0</v>
      </c>
      <c r="BG198" s="220">
        <f>IF(N198="zákl. přenesená",J198,0)</f>
        <v>0</v>
      </c>
      <c r="BH198" s="220">
        <f>IF(N198="sníž. přenesená",J198,0)</f>
        <v>0</v>
      </c>
      <c r="BI198" s="220">
        <f>IF(N198="nulová",J198,0)</f>
        <v>0</v>
      </c>
      <c r="BJ198" s="15" t="s">
        <v>83</v>
      </c>
      <c r="BK198" s="220">
        <f>ROUND(I198*H198,2)</f>
        <v>7308</v>
      </c>
      <c r="BL198" s="15" t="s">
        <v>138</v>
      </c>
      <c r="BM198" s="219" t="s">
        <v>486</v>
      </c>
    </row>
    <row r="199" s="2" customFormat="1">
      <c r="A199" s="30"/>
      <c r="B199" s="31"/>
      <c r="C199" s="32"/>
      <c r="D199" s="221" t="s">
        <v>146</v>
      </c>
      <c r="E199" s="32"/>
      <c r="F199" s="222" t="s">
        <v>267</v>
      </c>
      <c r="G199" s="32"/>
      <c r="H199" s="32"/>
      <c r="I199" s="32"/>
      <c r="J199" s="32"/>
      <c r="K199" s="32"/>
      <c r="L199" s="36"/>
      <c r="M199" s="223"/>
      <c r="N199" s="224"/>
      <c r="O199" s="82"/>
      <c r="P199" s="82"/>
      <c r="Q199" s="82"/>
      <c r="R199" s="82"/>
      <c r="S199" s="82"/>
      <c r="T199" s="83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T199" s="15" t="s">
        <v>146</v>
      </c>
      <c r="AU199" s="15" t="s">
        <v>85</v>
      </c>
    </row>
    <row r="200" s="2" customFormat="1">
      <c r="A200" s="30"/>
      <c r="B200" s="31"/>
      <c r="C200" s="32"/>
      <c r="D200" s="221" t="s">
        <v>173</v>
      </c>
      <c r="E200" s="32"/>
      <c r="F200" s="236" t="s">
        <v>258</v>
      </c>
      <c r="G200" s="32"/>
      <c r="H200" s="32"/>
      <c r="I200" s="32"/>
      <c r="J200" s="32"/>
      <c r="K200" s="32"/>
      <c r="L200" s="36"/>
      <c r="M200" s="223"/>
      <c r="N200" s="224"/>
      <c r="O200" s="82"/>
      <c r="P200" s="82"/>
      <c r="Q200" s="82"/>
      <c r="R200" s="82"/>
      <c r="S200" s="82"/>
      <c r="T200" s="83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T200" s="15" t="s">
        <v>173</v>
      </c>
      <c r="AU200" s="15" t="s">
        <v>85</v>
      </c>
    </row>
    <row r="201" s="13" customFormat="1">
      <c r="A201" s="13"/>
      <c r="B201" s="237"/>
      <c r="C201" s="238"/>
      <c r="D201" s="221" t="s">
        <v>177</v>
      </c>
      <c r="E201" s="239" t="s">
        <v>1</v>
      </c>
      <c r="F201" s="240" t="s">
        <v>487</v>
      </c>
      <c r="G201" s="238"/>
      <c r="H201" s="241">
        <v>9</v>
      </c>
      <c r="I201" s="238"/>
      <c r="J201" s="238"/>
      <c r="K201" s="238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177</v>
      </c>
      <c r="AU201" s="246" t="s">
        <v>85</v>
      </c>
      <c r="AV201" s="13" t="s">
        <v>85</v>
      </c>
      <c r="AW201" s="13" t="s">
        <v>33</v>
      </c>
      <c r="AX201" s="13" t="s">
        <v>83</v>
      </c>
      <c r="AY201" s="246" t="s">
        <v>139</v>
      </c>
    </row>
    <row r="202" s="2" customFormat="1" ht="24" customHeight="1">
      <c r="A202" s="30"/>
      <c r="B202" s="31"/>
      <c r="C202" s="209" t="s">
        <v>282</v>
      </c>
      <c r="D202" s="209" t="s">
        <v>140</v>
      </c>
      <c r="E202" s="210" t="s">
        <v>270</v>
      </c>
      <c r="F202" s="211" t="s">
        <v>271</v>
      </c>
      <c r="G202" s="212" t="s">
        <v>221</v>
      </c>
      <c r="H202" s="213">
        <v>14</v>
      </c>
      <c r="I202" s="214">
        <v>952</v>
      </c>
      <c r="J202" s="214">
        <f>ROUND(I202*H202,2)</f>
        <v>13328</v>
      </c>
      <c r="K202" s="211" t="s">
        <v>171</v>
      </c>
      <c r="L202" s="36"/>
      <c r="M202" s="215" t="s">
        <v>1</v>
      </c>
      <c r="N202" s="216" t="s">
        <v>41</v>
      </c>
      <c r="O202" s="217">
        <v>0</v>
      </c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219" t="s">
        <v>138</v>
      </c>
      <c r="AT202" s="219" t="s">
        <v>140</v>
      </c>
      <c r="AU202" s="219" t="s">
        <v>85</v>
      </c>
      <c r="AY202" s="15" t="s">
        <v>139</v>
      </c>
      <c r="BE202" s="220">
        <f>IF(N202="základní",J202,0)</f>
        <v>13328</v>
      </c>
      <c r="BF202" s="220">
        <f>IF(N202="snížená",J202,0)</f>
        <v>0</v>
      </c>
      <c r="BG202" s="220">
        <f>IF(N202="zákl. přenesená",J202,0)</f>
        <v>0</v>
      </c>
      <c r="BH202" s="220">
        <f>IF(N202="sníž. přenesená",J202,0)</f>
        <v>0</v>
      </c>
      <c r="BI202" s="220">
        <f>IF(N202="nulová",J202,0)</f>
        <v>0</v>
      </c>
      <c r="BJ202" s="15" t="s">
        <v>83</v>
      </c>
      <c r="BK202" s="220">
        <f>ROUND(I202*H202,2)</f>
        <v>13328</v>
      </c>
      <c r="BL202" s="15" t="s">
        <v>138</v>
      </c>
      <c r="BM202" s="219" t="s">
        <v>488</v>
      </c>
    </row>
    <row r="203" s="2" customFormat="1">
      <c r="A203" s="30"/>
      <c r="B203" s="31"/>
      <c r="C203" s="32"/>
      <c r="D203" s="221" t="s">
        <v>146</v>
      </c>
      <c r="E203" s="32"/>
      <c r="F203" s="222" t="s">
        <v>273</v>
      </c>
      <c r="G203" s="32"/>
      <c r="H203" s="32"/>
      <c r="I203" s="32"/>
      <c r="J203" s="32"/>
      <c r="K203" s="32"/>
      <c r="L203" s="36"/>
      <c r="M203" s="223"/>
      <c r="N203" s="224"/>
      <c r="O203" s="82"/>
      <c r="P203" s="82"/>
      <c r="Q203" s="82"/>
      <c r="R203" s="82"/>
      <c r="S203" s="82"/>
      <c r="T203" s="83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T203" s="15" t="s">
        <v>146</v>
      </c>
      <c r="AU203" s="15" t="s">
        <v>85</v>
      </c>
    </row>
    <row r="204" s="2" customFormat="1">
      <c r="A204" s="30"/>
      <c r="B204" s="31"/>
      <c r="C204" s="32"/>
      <c r="D204" s="221" t="s">
        <v>173</v>
      </c>
      <c r="E204" s="32"/>
      <c r="F204" s="236" t="s">
        <v>258</v>
      </c>
      <c r="G204" s="32"/>
      <c r="H204" s="32"/>
      <c r="I204" s="32"/>
      <c r="J204" s="32"/>
      <c r="K204" s="32"/>
      <c r="L204" s="36"/>
      <c r="M204" s="223"/>
      <c r="N204" s="224"/>
      <c r="O204" s="82"/>
      <c r="P204" s="82"/>
      <c r="Q204" s="82"/>
      <c r="R204" s="82"/>
      <c r="S204" s="82"/>
      <c r="T204" s="83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T204" s="15" t="s">
        <v>173</v>
      </c>
      <c r="AU204" s="15" t="s">
        <v>85</v>
      </c>
    </row>
    <row r="205" s="13" customFormat="1">
      <c r="A205" s="13"/>
      <c r="B205" s="237"/>
      <c r="C205" s="238"/>
      <c r="D205" s="221" t="s">
        <v>177</v>
      </c>
      <c r="E205" s="239" t="s">
        <v>1</v>
      </c>
      <c r="F205" s="240" t="s">
        <v>489</v>
      </c>
      <c r="G205" s="238"/>
      <c r="H205" s="241">
        <v>14</v>
      </c>
      <c r="I205" s="238"/>
      <c r="J205" s="238"/>
      <c r="K205" s="238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177</v>
      </c>
      <c r="AU205" s="246" t="s">
        <v>85</v>
      </c>
      <c r="AV205" s="13" t="s">
        <v>85</v>
      </c>
      <c r="AW205" s="13" t="s">
        <v>33</v>
      </c>
      <c r="AX205" s="13" t="s">
        <v>83</v>
      </c>
      <c r="AY205" s="246" t="s">
        <v>139</v>
      </c>
    </row>
    <row r="206" s="11" customFormat="1" ht="22.8" customHeight="1">
      <c r="A206" s="11"/>
      <c r="B206" s="196"/>
      <c r="C206" s="197"/>
      <c r="D206" s="198" t="s">
        <v>75</v>
      </c>
      <c r="E206" s="234" t="s">
        <v>218</v>
      </c>
      <c r="F206" s="234" t="s">
        <v>275</v>
      </c>
      <c r="G206" s="197"/>
      <c r="H206" s="197"/>
      <c r="I206" s="197"/>
      <c r="J206" s="235">
        <f>BK206</f>
        <v>6672</v>
      </c>
      <c r="K206" s="197"/>
      <c r="L206" s="201"/>
      <c r="M206" s="202"/>
      <c r="N206" s="203"/>
      <c r="O206" s="203"/>
      <c r="P206" s="204">
        <f>SUM(P207:P209)</f>
        <v>0</v>
      </c>
      <c r="Q206" s="203"/>
      <c r="R206" s="204">
        <f>SUM(R207:R209)</f>
        <v>0</v>
      </c>
      <c r="S206" s="203"/>
      <c r="T206" s="205">
        <f>SUM(T207:T209)</f>
        <v>0</v>
      </c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R206" s="206" t="s">
        <v>83</v>
      </c>
      <c r="AT206" s="207" t="s">
        <v>75</v>
      </c>
      <c r="AU206" s="207" t="s">
        <v>83</v>
      </c>
      <c r="AY206" s="206" t="s">
        <v>139</v>
      </c>
      <c r="BK206" s="208">
        <f>SUM(BK207:BK209)</f>
        <v>6672</v>
      </c>
    </row>
    <row r="207" s="2" customFormat="1" ht="16.5" customHeight="1">
      <c r="A207" s="30"/>
      <c r="B207" s="31"/>
      <c r="C207" s="209" t="s">
        <v>287</v>
      </c>
      <c r="D207" s="209" t="s">
        <v>140</v>
      </c>
      <c r="E207" s="210" t="s">
        <v>283</v>
      </c>
      <c r="F207" s="211" t="s">
        <v>284</v>
      </c>
      <c r="G207" s="212" t="s">
        <v>279</v>
      </c>
      <c r="H207" s="213">
        <v>8</v>
      </c>
      <c r="I207" s="214">
        <v>834</v>
      </c>
      <c r="J207" s="214">
        <f>ROUND(I207*H207,2)</f>
        <v>6672</v>
      </c>
      <c r="K207" s="211" t="s">
        <v>171</v>
      </c>
      <c r="L207" s="36"/>
      <c r="M207" s="215" t="s">
        <v>1</v>
      </c>
      <c r="N207" s="216" t="s">
        <v>41</v>
      </c>
      <c r="O207" s="217">
        <v>0</v>
      </c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219" t="s">
        <v>138</v>
      </c>
      <c r="AT207" s="219" t="s">
        <v>140</v>
      </c>
      <c r="AU207" s="219" t="s">
        <v>85</v>
      </c>
      <c r="AY207" s="15" t="s">
        <v>139</v>
      </c>
      <c r="BE207" s="220">
        <f>IF(N207="základní",J207,0)</f>
        <v>6672</v>
      </c>
      <c r="BF207" s="220">
        <f>IF(N207="snížená",J207,0)</f>
        <v>0</v>
      </c>
      <c r="BG207" s="220">
        <f>IF(N207="zákl. přenesená",J207,0)</f>
        <v>0</v>
      </c>
      <c r="BH207" s="220">
        <f>IF(N207="sníž. přenesená",J207,0)</f>
        <v>0</v>
      </c>
      <c r="BI207" s="220">
        <f>IF(N207="nulová",J207,0)</f>
        <v>0</v>
      </c>
      <c r="BJ207" s="15" t="s">
        <v>83</v>
      </c>
      <c r="BK207" s="220">
        <f>ROUND(I207*H207,2)</f>
        <v>6672</v>
      </c>
      <c r="BL207" s="15" t="s">
        <v>138</v>
      </c>
      <c r="BM207" s="219" t="s">
        <v>490</v>
      </c>
    </row>
    <row r="208" s="2" customFormat="1">
      <c r="A208" s="30"/>
      <c r="B208" s="31"/>
      <c r="C208" s="32"/>
      <c r="D208" s="221" t="s">
        <v>146</v>
      </c>
      <c r="E208" s="32"/>
      <c r="F208" s="222" t="s">
        <v>284</v>
      </c>
      <c r="G208" s="32"/>
      <c r="H208" s="32"/>
      <c r="I208" s="32"/>
      <c r="J208" s="32"/>
      <c r="K208" s="32"/>
      <c r="L208" s="36"/>
      <c r="M208" s="223"/>
      <c r="N208" s="224"/>
      <c r="O208" s="82"/>
      <c r="P208" s="82"/>
      <c r="Q208" s="82"/>
      <c r="R208" s="82"/>
      <c r="S208" s="82"/>
      <c r="T208" s="83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T208" s="15" t="s">
        <v>146</v>
      </c>
      <c r="AU208" s="15" t="s">
        <v>85</v>
      </c>
    </row>
    <row r="209" s="2" customFormat="1">
      <c r="A209" s="30"/>
      <c r="B209" s="31"/>
      <c r="C209" s="32"/>
      <c r="D209" s="221" t="s">
        <v>173</v>
      </c>
      <c r="E209" s="32"/>
      <c r="F209" s="236" t="s">
        <v>281</v>
      </c>
      <c r="G209" s="32"/>
      <c r="H209" s="32"/>
      <c r="I209" s="32"/>
      <c r="J209" s="32"/>
      <c r="K209" s="32"/>
      <c r="L209" s="36"/>
      <c r="M209" s="223"/>
      <c r="N209" s="224"/>
      <c r="O209" s="82"/>
      <c r="P209" s="82"/>
      <c r="Q209" s="82"/>
      <c r="R209" s="82"/>
      <c r="S209" s="82"/>
      <c r="T209" s="83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T209" s="15" t="s">
        <v>173</v>
      </c>
      <c r="AU209" s="15" t="s">
        <v>85</v>
      </c>
    </row>
    <row r="210" s="11" customFormat="1" ht="22.8" customHeight="1">
      <c r="A210" s="11"/>
      <c r="B210" s="196"/>
      <c r="C210" s="197"/>
      <c r="D210" s="198" t="s">
        <v>75</v>
      </c>
      <c r="E210" s="234" t="s">
        <v>225</v>
      </c>
      <c r="F210" s="234" t="s">
        <v>286</v>
      </c>
      <c r="G210" s="197"/>
      <c r="H210" s="197"/>
      <c r="I210" s="197"/>
      <c r="J210" s="235">
        <f>BK210</f>
        <v>208447.20000000001</v>
      </c>
      <c r="K210" s="197"/>
      <c r="L210" s="201"/>
      <c r="M210" s="202"/>
      <c r="N210" s="203"/>
      <c r="O210" s="203"/>
      <c r="P210" s="204">
        <f>SUM(P211:P240)</f>
        <v>0</v>
      </c>
      <c r="Q210" s="203"/>
      <c r="R210" s="204">
        <f>SUM(R211:R240)</f>
        <v>0</v>
      </c>
      <c r="S210" s="203"/>
      <c r="T210" s="205">
        <f>SUM(T211:T240)</f>
        <v>0</v>
      </c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R210" s="206" t="s">
        <v>83</v>
      </c>
      <c r="AT210" s="207" t="s">
        <v>75</v>
      </c>
      <c r="AU210" s="207" t="s">
        <v>83</v>
      </c>
      <c r="AY210" s="206" t="s">
        <v>139</v>
      </c>
      <c r="BK210" s="208">
        <f>SUM(BK211:BK240)</f>
        <v>208447.20000000001</v>
      </c>
    </row>
    <row r="211" s="2" customFormat="1" ht="24" customHeight="1">
      <c r="A211" s="30"/>
      <c r="B211" s="31"/>
      <c r="C211" s="209" t="s">
        <v>293</v>
      </c>
      <c r="D211" s="209" t="s">
        <v>140</v>
      </c>
      <c r="E211" s="210" t="s">
        <v>288</v>
      </c>
      <c r="F211" s="211" t="s">
        <v>289</v>
      </c>
      <c r="G211" s="212" t="s">
        <v>221</v>
      </c>
      <c r="H211" s="213">
        <v>12</v>
      </c>
      <c r="I211" s="214">
        <v>117</v>
      </c>
      <c r="J211" s="214">
        <f>ROUND(I211*H211,2)</f>
        <v>1404</v>
      </c>
      <c r="K211" s="211" t="s">
        <v>171</v>
      </c>
      <c r="L211" s="36"/>
      <c r="M211" s="215" t="s">
        <v>1</v>
      </c>
      <c r="N211" s="216" t="s">
        <v>41</v>
      </c>
      <c r="O211" s="217">
        <v>0</v>
      </c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219" t="s">
        <v>138</v>
      </c>
      <c r="AT211" s="219" t="s">
        <v>140</v>
      </c>
      <c r="AU211" s="219" t="s">
        <v>85</v>
      </c>
      <c r="AY211" s="15" t="s">
        <v>139</v>
      </c>
      <c r="BE211" s="220">
        <f>IF(N211="základní",J211,0)</f>
        <v>1404</v>
      </c>
      <c r="BF211" s="220">
        <f>IF(N211="snížená",J211,0)</f>
        <v>0</v>
      </c>
      <c r="BG211" s="220">
        <f>IF(N211="zákl. přenesená",J211,0)</f>
        <v>0</v>
      </c>
      <c r="BH211" s="220">
        <f>IF(N211="sníž. přenesená",J211,0)</f>
        <v>0</v>
      </c>
      <c r="BI211" s="220">
        <f>IF(N211="nulová",J211,0)</f>
        <v>0</v>
      </c>
      <c r="BJ211" s="15" t="s">
        <v>83</v>
      </c>
      <c r="BK211" s="220">
        <f>ROUND(I211*H211,2)</f>
        <v>1404</v>
      </c>
      <c r="BL211" s="15" t="s">
        <v>138</v>
      </c>
      <c r="BM211" s="219" t="s">
        <v>491</v>
      </c>
    </row>
    <row r="212" s="2" customFormat="1">
      <c r="A212" s="30"/>
      <c r="B212" s="31"/>
      <c r="C212" s="32"/>
      <c r="D212" s="221" t="s">
        <v>146</v>
      </c>
      <c r="E212" s="32"/>
      <c r="F212" s="222" t="s">
        <v>289</v>
      </c>
      <c r="G212" s="32"/>
      <c r="H212" s="32"/>
      <c r="I212" s="32"/>
      <c r="J212" s="32"/>
      <c r="K212" s="32"/>
      <c r="L212" s="36"/>
      <c r="M212" s="223"/>
      <c r="N212" s="224"/>
      <c r="O212" s="82"/>
      <c r="P212" s="82"/>
      <c r="Q212" s="82"/>
      <c r="R212" s="82"/>
      <c r="S212" s="82"/>
      <c r="T212" s="83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T212" s="15" t="s">
        <v>146</v>
      </c>
      <c r="AU212" s="15" t="s">
        <v>85</v>
      </c>
    </row>
    <row r="213" s="2" customFormat="1">
      <c r="A213" s="30"/>
      <c r="B213" s="31"/>
      <c r="C213" s="32"/>
      <c r="D213" s="221" t="s">
        <v>173</v>
      </c>
      <c r="E213" s="32"/>
      <c r="F213" s="236" t="s">
        <v>291</v>
      </c>
      <c r="G213" s="32"/>
      <c r="H213" s="32"/>
      <c r="I213" s="32"/>
      <c r="J213" s="32"/>
      <c r="K213" s="32"/>
      <c r="L213" s="36"/>
      <c r="M213" s="223"/>
      <c r="N213" s="224"/>
      <c r="O213" s="82"/>
      <c r="P213" s="82"/>
      <c r="Q213" s="82"/>
      <c r="R213" s="82"/>
      <c r="S213" s="82"/>
      <c r="T213" s="83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T213" s="15" t="s">
        <v>173</v>
      </c>
      <c r="AU213" s="15" t="s">
        <v>85</v>
      </c>
    </row>
    <row r="214" s="13" customFormat="1">
      <c r="A214" s="13"/>
      <c r="B214" s="237"/>
      <c r="C214" s="238"/>
      <c r="D214" s="221" t="s">
        <v>177</v>
      </c>
      <c r="E214" s="239" t="s">
        <v>1</v>
      </c>
      <c r="F214" s="240" t="s">
        <v>292</v>
      </c>
      <c r="G214" s="238"/>
      <c r="H214" s="241">
        <v>12</v>
      </c>
      <c r="I214" s="238"/>
      <c r="J214" s="238"/>
      <c r="K214" s="238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177</v>
      </c>
      <c r="AU214" s="246" t="s">
        <v>85</v>
      </c>
      <c r="AV214" s="13" t="s">
        <v>85</v>
      </c>
      <c r="AW214" s="13" t="s">
        <v>33</v>
      </c>
      <c r="AX214" s="13" t="s">
        <v>76</v>
      </c>
      <c r="AY214" s="246" t="s">
        <v>139</v>
      </c>
    </row>
    <row r="215" s="2" customFormat="1" ht="24" customHeight="1">
      <c r="A215" s="30"/>
      <c r="B215" s="31"/>
      <c r="C215" s="209" t="s">
        <v>297</v>
      </c>
      <c r="D215" s="209" t="s">
        <v>140</v>
      </c>
      <c r="E215" s="210" t="s">
        <v>294</v>
      </c>
      <c r="F215" s="211" t="s">
        <v>295</v>
      </c>
      <c r="G215" s="212" t="s">
        <v>221</v>
      </c>
      <c r="H215" s="213">
        <v>12</v>
      </c>
      <c r="I215" s="214">
        <v>360</v>
      </c>
      <c r="J215" s="214">
        <f>ROUND(I215*H215,2)</f>
        <v>4320</v>
      </c>
      <c r="K215" s="211" t="s">
        <v>171</v>
      </c>
      <c r="L215" s="36"/>
      <c r="M215" s="215" t="s">
        <v>1</v>
      </c>
      <c r="N215" s="216" t="s">
        <v>41</v>
      </c>
      <c r="O215" s="217">
        <v>0</v>
      </c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219" t="s">
        <v>138</v>
      </c>
      <c r="AT215" s="219" t="s">
        <v>140</v>
      </c>
      <c r="AU215" s="219" t="s">
        <v>85</v>
      </c>
      <c r="AY215" s="15" t="s">
        <v>139</v>
      </c>
      <c r="BE215" s="220">
        <f>IF(N215="základní",J215,0)</f>
        <v>4320</v>
      </c>
      <c r="BF215" s="220">
        <f>IF(N215="snížená",J215,0)</f>
        <v>0</v>
      </c>
      <c r="BG215" s="220">
        <f>IF(N215="zákl. přenesená",J215,0)</f>
        <v>0</v>
      </c>
      <c r="BH215" s="220">
        <f>IF(N215="sníž. přenesená",J215,0)</f>
        <v>0</v>
      </c>
      <c r="BI215" s="220">
        <f>IF(N215="nulová",J215,0)</f>
        <v>0</v>
      </c>
      <c r="BJ215" s="15" t="s">
        <v>83</v>
      </c>
      <c r="BK215" s="220">
        <f>ROUND(I215*H215,2)</f>
        <v>4320</v>
      </c>
      <c r="BL215" s="15" t="s">
        <v>138</v>
      </c>
      <c r="BM215" s="219" t="s">
        <v>492</v>
      </c>
    </row>
    <row r="216" s="2" customFormat="1">
      <c r="A216" s="30"/>
      <c r="B216" s="31"/>
      <c r="C216" s="32"/>
      <c r="D216" s="221" t="s">
        <v>146</v>
      </c>
      <c r="E216" s="32"/>
      <c r="F216" s="222" t="s">
        <v>295</v>
      </c>
      <c r="G216" s="32"/>
      <c r="H216" s="32"/>
      <c r="I216" s="32"/>
      <c r="J216" s="32"/>
      <c r="K216" s="32"/>
      <c r="L216" s="36"/>
      <c r="M216" s="223"/>
      <c r="N216" s="224"/>
      <c r="O216" s="82"/>
      <c r="P216" s="82"/>
      <c r="Q216" s="82"/>
      <c r="R216" s="82"/>
      <c r="S216" s="82"/>
      <c r="T216" s="83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T216" s="15" t="s">
        <v>146</v>
      </c>
      <c r="AU216" s="15" t="s">
        <v>85</v>
      </c>
    </row>
    <row r="217" s="2" customFormat="1">
      <c r="A217" s="30"/>
      <c r="B217" s="31"/>
      <c r="C217" s="32"/>
      <c r="D217" s="221" t="s">
        <v>173</v>
      </c>
      <c r="E217" s="32"/>
      <c r="F217" s="236" t="s">
        <v>291</v>
      </c>
      <c r="G217" s="32"/>
      <c r="H217" s="32"/>
      <c r="I217" s="32"/>
      <c r="J217" s="32"/>
      <c r="K217" s="32"/>
      <c r="L217" s="36"/>
      <c r="M217" s="223"/>
      <c r="N217" s="224"/>
      <c r="O217" s="82"/>
      <c r="P217" s="82"/>
      <c r="Q217" s="82"/>
      <c r="R217" s="82"/>
      <c r="S217" s="82"/>
      <c r="T217" s="83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T217" s="15" t="s">
        <v>173</v>
      </c>
      <c r="AU217" s="15" t="s">
        <v>85</v>
      </c>
    </row>
    <row r="218" s="13" customFormat="1">
      <c r="A218" s="13"/>
      <c r="B218" s="237"/>
      <c r="C218" s="238"/>
      <c r="D218" s="221" t="s">
        <v>177</v>
      </c>
      <c r="E218" s="239" t="s">
        <v>1</v>
      </c>
      <c r="F218" s="240" t="s">
        <v>292</v>
      </c>
      <c r="G218" s="238"/>
      <c r="H218" s="241">
        <v>12</v>
      </c>
      <c r="I218" s="238"/>
      <c r="J218" s="238"/>
      <c r="K218" s="238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177</v>
      </c>
      <c r="AU218" s="246" t="s">
        <v>85</v>
      </c>
      <c r="AV218" s="13" t="s">
        <v>85</v>
      </c>
      <c r="AW218" s="13" t="s">
        <v>33</v>
      </c>
      <c r="AX218" s="13" t="s">
        <v>76</v>
      </c>
      <c r="AY218" s="246" t="s">
        <v>139</v>
      </c>
    </row>
    <row r="219" s="2" customFormat="1" ht="24" customHeight="1">
      <c r="A219" s="30"/>
      <c r="B219" s="31"/>
      <c r="C219" s="209" t="s">
        <v>7</v>
      </c>
      <c r="D219" s="209" t="s">
        <v>140</v>
      </c>
      <c r="E219" s="210" t="s">
        <v>298</v>
      </c>
      <c r="F219" s="211" t="s">
        <v>299</v>
      </c>
      <c r="G219" s="212" t="s">
        <v>188</v>
      </c>
      <c r="H219" s="213">
        <v>86</v>
      </c>
      <c r="I219" s="214">
        <v>246</v>
      </c>
      <c r="J219" s="214">
        <f>ROUND(I219*H219,2)</f>
        <v>21156</v>
      </c>
      <c r="K219" s="211" t="s">
        <v>171</v>
      </c>
      <c r="L219" s="36"/>
      <c r="M219" s="215" t="s">
        <v>1</v>
      </c>
      <c r="N219" s="216" t="s">
        <v>41</v>
      </c>
      <c r="O219" s="217">
        <v>0</v>
      </c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219" t="s">
        <v>138</v>
      </c>
      <c r="AT219" s="219" t="s">
        <v>140</v>
      </c>
      <c r="AU219" s="219" t="s">
        <v>85</v>
      </c>
      <c r="AY219" s="15" t="s">
        <v>139</v>
      </c>
      <c r="BE219" s="220">
        <f>IF(N219="základní",J219,0)</f>
        <v>21156</v>
      </c>
      <c r="BF219" s="220">
        <f>IF(N219="snížená",J219,0)</f>
        <v>0</v>
      </c>
      <c r="BG219" s="220">
        <f>IF(N219="zákl. přenesená",J219,0)</f>
        <v>0</v>
      </c>
      <c r="BH219" s="220">
        <f>IF(N219="sníž. přenesená",J219,0)</f>
        <v>0</v>
      </c>
      <c r="BI219" s="220">
        <f>IF(N219="nulová",J219,0)</f>
        <v>0</v>
      </c>
      <c r="BJ219" s="15" t="s">
        <v>83</v>
      </c>
      <c r="BK219" s="220">
        <f>ROUND(I219*H219,2)</f>
        <v>21156</v>
      </c>
      <c r="BL219" s="15" t="s">
        <v>138</v>
      </c>
      <c r="BM219" s="219" t="s">
        <v>493</v>
      </c>
    </row>
    <row r="220" s="2" customFormat="1">
      <c r="A220" s="30"/>
      <c r="B220" s="31"/>
      <c r="C220" s="32"/>
      <c r="D220" s="221" t="s">
        <v>146</v>
      </c>
      <c r="E220" s="32"/>
      <c r="F220" s="222" t="s">
        <v>299</v>
      </c>
      <c r="G220" s="32"/>
      <c r="H220" s="32"/>
      <c r="I220" s="32"/>
      <c r="J220" s="32"/>
      <c r="K220" s="32"/>
      <c r="L220" s="36"/>
      <c r="M220" s="223"/>
      <c r="N220" s="224"/>
      <c r="O220" s="82"/>
      <c r="P220" s="82"/>
      <c r="Q220" s="82"/>
      <c r="R220" s="82"/>
      <c r="S220" s="82"/>
      <c r="T220" s="83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T220" s="15" t="s">
        <v>146</v>
      </c>
      <c r="AU220" s="15" t="s">
        <v>85</v>
      </c>
    </row>
    <row r="221" s="2" customFormat="1">
      <c r="A221" s="30"/>
      <c r="B221" s="31"/>
      <c r="C221" s="32"/>
      <c r="D221" s="221" t="s">
        <v>173</v>
      </c>
      <c r="E221" s="32"/>
      <c r="F221" s="236" t="s">
        <v>301</v>
      </c>
      <c r="G221" s="32"/>
      <c r="H221" s="32"/>
      <c r="I221" s="32"/>
      <c r="J221" s="32"/>
      <c r="K221" s="32"/>
      <c r="L221" s="36"/>
      <c r="M221" s="223"/>
      <c r="N221" s="224"/>
      <c r="O221" s="82"/>
      <c r="P221" s="82"/>
      <c r="Q221" s="82"/>
      <c r="R221" s="82"/>
      <c r="S221" s="82"/>
      <c r="T221" s="83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T221" s="15" t="s">
        <v>173</v>
      </c>
      <c r="AU221" s="15" t="s">
        <v>85</v>
      </c>
    </row>
    <row r="222" s="13" customFormat="1">
      <c r="A222" s="13"/>
      <c r="B222" s="237"/>
      <c r="C222" s="238"/>
      <c r="D222" s="221" t="s">
        <v>177</v>
      </c>
      <c r="E222" s="239" t="s">
        <v>1</v>
      </c>
      <c r="F222" s="240" t="s">
        <v>494</v>
      </c>
      <c r="G222" s="238"/>
      <c r="H222" s="241">
        <v>86</v>
      </c>
      <c r="I222" s="238"/>
      <c r="J222" s="238"/>
      <c r="K222" s="238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177</v>
      </c>
      <c r="AU222" s="246" t="s">
        <v>85</v>
      </c>
      <c r="AV222" s="13" t="s">
        <v>85</v>
      </c>
      <c r="AW222" s="13" t="s">
        <v>33</v>
      </c>
      <c r="AX222" s="13" t="s">
        <v>83</v>
      </c>
      <c r="AY222" s="246" t="s">
        <v>139</v>
      </c>
    </row>
    <row r="223" s="2" customFormat="1" ht="24" customHeight="1">
      <c r="A223" s="30"/>
      <c r="B223" s="31"/>
      <c r="C223" s="209" t="s">
        <v>307</v>
      </c>
      <c r="D223" s="209" t="s">
        <v>140</v>
      </c>
      <c r="E223" s="210" t="s">
        <v>303</v>
      </c>
      <c r="F223" s="211" t="s">
        <v>304</v>
      </c>
      <c r="G223" s="212" t="s">
        <v>188</v>
      </c>
      <c r="H223" s="213">
        <v>16</v>
      </c>
      <c r="I223" s="214">
        <v>342</v>
      </c>
      <c r="J223" s="214">
        <f>ROUND(I223*H223,2)</f>
        <v>5472</v>
      </c>
      <c r="K223" s="211" t="s">
        <v>171</v>
      </c>
      <c r="L223" s="36"/>
      <c r="M223" s="215" t="s">
        <v>1</v>
      </c>
      <c r="N223" s="216" t="s">
        <v>41</v>
      </c>
      <c r="O223" s="217">
        <v>0</v>
      </c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219" t="s">
        <v>138</v>
      </c>
      <c r="AT223" s="219" t="s">
        <v>140</v>
      </c>
      <c r="AU223" s="219" t="s">
        <v>85</v>
      </c>
      <c r="AY223" s="15" t="s">
        <v>139</v>
      </c>
      <c r="BE223" s="220">
        <f>IF(N223="základní",J223,0)</f>
        <v>5472</v>
      </c>
      <c r="BF223" s="220">
        <f>IF(N223="snížená",J223,0)</f>
        <v>0</v>
      </c>
      <c r="BG223" s="220">
        <f>IF(N223="zákl. přenesená",J223,0)</f>
        <v>0</v>
      </c>
      <c r="BH223" s="220">
        <f>IF(N223="sníž. přenesená",J223,0)</f>
        <v>0</v>
      </c>
      <c r="BI223" s="220">
        <f>IF(N223="nulová",J223,0)</f>
        <v>0</v>
      </c>
      <c r="BJ223" s="15" t="s">
        <v>83</v>
      </c>
      <c r="BK223" s="220">
        <f>ROUND(I223*H223,2)</f>
        <v>5472</v>
      </c>
      <c r="BL223" s="15" t="s">
        <v>138</v>
      </c>
      <c r="BM223" s="219" t="s">
        <v>495</v>
      </c>
    </row>
    <row r="224" s="2" customFormat="1">
      <c r="A224" s="30"/>
      <c r="B224" s="31"/>
      <c r="C224" s="32"/>
      <c r="D224" s="221" t="s">
        <v>146</v>
      </c>
      <c r="E224" s="32"/>
      <c r="F224" s="222" t="s">
        <v>304</v>
      </c>
      <c r="G224" s="32"/>
      <c r="H224" s="32"/>
      <c r="I224" s="32"/>
      <c r="J224" s="32"/>
      <c r="K224" s="32"/>
      <c r="L224" s="36"/>
      <c r="M224" s="223"/>
      <c r="N224" s="224"/>
      <c r="O224" s="82"/>
      <c r="P224" s="82"/>
      <c r="Q224" s="82"/>
      <c r="R224" s="82"/>
      <c r="S224" s="82"/>
      <c r="T224" s="83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T224" s="15" t="s">
        <v>146</v>
      </c>
      <c r="AU224" s="15" t="s">
        <v>85</v>
      </c>
    </row>
    <row r="225" s="2" customFormat="1">
      <c r="A225" s="30"/>
      <c r="B225" s="31"/>
      <c r="C225" s="32"/>
      <c r="D225" s="221" t="s">
        <v>173</v>
      </c>
      <c r="E225" s="32"/>
      <c r="F225" s="236" t="s">
        <v>301</v>
      </c>
      <c r="G225" s="32"/>
      <c r="H225" s="32"/>
      <c r="I225" s="32"/>
      <c r="J225" s="32"/>
      <c r="K225" s="32"/>
      <c r="L225" s="36"/>
      <c r="M225" s="223"/>
      <c r="N225" s="224"/>
      <c r="O225" s="82"/>
      <c r="P225" s="82"/>
      <c r="Q225" s="82"/>
      <c r="R225" s="82"/>
      <c r="S225" s="82"/>
      <c r="T225" s="83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T225" s="15" t="s">
        <v>173</v>
      </c>
      <c r="AU225" s="15" t="s">
        <v>85</v>
      </c>
    </row>
    <row r="226" s="13" customFormat="1">
      <c r="A226" s="13"/>
      <c r="B226" s="237"/>
      <c r="C226" s="238"/>
      <c r="D226" s="221" t="s">
        <v>177</v>
      </c>
      <c r="E226" s="239" t="s">
        <v>1</v>
      </c>
      <c r="F226" s="240" t="s">
        <v>496</v>
      </c>
      <c r="G226" s="238"/>
      <c r="H226" s="241">
        <v>16</v>
      </c>
      <c r="I226" s="238"/>
      <c r="J226" s="238"/>
      <c r="K226" s="238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177</v>
      </c>
      <c r="AU226" s="246" t="s">
        <v>85</v>
      </c>
      <c r="AV226" s="13" t="s">
        <v>85</v>
      </c>
      <c r="AW226" s="13" t="s">
        <v>33</v>
      </c>
      <c r="AX226" s="13" t="s">
        <v>83</v>
      </c>
      <c r="AY226" s="246" t="s">
        <v>139</v>
      </c>
    </row>
    <row r="227" s="2" customFormat="1" ht="24" customHeight="1">
      <c r="A227" s="30"/>
      <c r="B227" s="31"/>
      <c r="C227" s="209" t="s">
        <v>313</v>
      </c>
      <c r="D227" s="209" t="s">
        <v>140</v>
      </c>
      <c r="E227" s="210" t="s">
        <v>308</v>
      </c>
      <c r="F227" s="211" t="s">
        <v>309</v>
      </c>
      <c r="G227" s="212" t="s">
        <v>188</v>
      </c>
      <c r="H227" s="213">
        <v>124.09999999999999</v>
      </c>
      <c r="I227" s="214">
        <v>181</v>
      </c>
      <c r="J227" s="214">
        <f>ROUND(I227*H227,2)</f>
        <v>22462.099999999999</v>
      </c>
      <c r="K227" s="211" t="s">
        <v>171</v>
      </c>
      <c r="L227" s="36"/>
      <c r="M227" s="215" t="s">
        <v>1</v>
      </c>
      <c r="N227" s="216" t="s">
        <v>41</v>
      </c>
      <c r="O227" s="217">
        <v>0</v>
      </c>
      <c r="P227" s="217">
        <f>O227*H227</f>
        <v>0</v>
      </c>
      <c r="Q227" s="217">
        <v>0</v>
      </c>
      <c r="R227" s="217">
        <f>Q227*H227</f>
        <v>0</v>
      </c>
      <c r="S227" s="217">
        <v>0</v>
      </c>
      <c r="T227" s="218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219" t="s">
        <v>138</v>
      </c>
      <c r="AT227" s="219" t="s">
        <v>140</v>
      </c>
      <c r="AU227" s="219" t="s">
        <v>85</v>
      </c>
      <c r="AY227" s="15" t="s">
        <v>139</v>
      </c>
      <c r="BE227" s="220">
        <f>IF(N227="základní",J227,0)</f>
        <v>22462.099999999999</v>
      </c>
      <c r="BF227" s="220">
        <f>IF(N227="snížená",J227,0)</f>
        <v>0</v>
      </c>
      <c r="BG227" s="220">
        <f>IF(N227="zákl. přenesená",J227,0)</f>
        <v>0</v>
      </c>
      <c r="BH227" s="220">
        <f>IF(N227="sníž. přenesená",J227,0)</f>
        <v>0</v>
      </c>
      <c r="BI227" s="220">
        <f>IF(N227="nulová",J227,0)</f>
        <v>0</v>
      </c>
      <c r="BJ227" s="15" t="s">
        <v>83</v>
      </c>
      <c r="BK227" s="220">
        <f>ROUND(I227*H227,2)</f>
        <v>22462.099999999999</v>
      </c>
      <c r="BL227" s="15" t="s">
        <v>138</v>
      </c>
      <c r="BM227" s="219" t="s">
        <v>497</v>
      </c>
    </row>
    <row r="228" s="2" customFormat="1">
      <c r="A228" s="30"/>
      <c r="B228" s="31"/>
      <c r="C228" s="32"/>
      <c r="D228" s="221" t="s">
        <v>146</v>
      </c>
      <c r="E228" s="32"/>
      <c r="F228" s="222" t="s">
        <v>309</v>
      </c>
      <c r="G228" s="32"/>
      <c r="H228" s="32"/>
      <c r="I228" s="32"/>
      <c r="J228" s="32"/>
      <c r="K228" s="32"/>
      <c r="L228" s="36"/>
      <c r="M228" s="223"/>
      <c r="N228" s="224"/>
      <c r="O228" s="82"/>
      <c r="P228" s="82"/>
      <c r="Q228" s="82"/>
      <c r="R228" s="82"/>
      <c r="S228" s="82"/>
      <c r="T228" s="83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T228" s="15" t="s">
        <v>146</v>
      </c>
      <c r="AU228" s="15" t="s">
        <v>85</v>
      </c>
    </row>
    <row r="229" s="2" customFormat="1">
      <c r="A229" s="30"/>
      <c r="B229" s="31"/>
      <c r="C229" s="32"/>
      <c r="D229" s="221" t="s">
        <v>173</v>
      </c>
      <c r="E229" s="32"/>
      <c r="F229" s="236" t="s">
        <v>311</v>
      </c>
      <c r="G229" s="32"/>
      <c r="H229" s="32"/>
      <c r="I229" s="32"/>
      <c r="J229" s="32"/>
      <c r="K229" s="32"/>
      <c r="L229" s="36"/>
      <c r="M229" s="223"/>
      <c r="N229" s="224"/>
      <c r="O229" s="82"/>
      <c r="P229" s="82"/>
      <c r="Q229" s="82"/>
      <c r="R229" s="82"/>
      <c r="S229" s="82"/>
      <c r="T229" s="83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T229" s="15" t="s">
        <v>173</v>
      </c>
      <c r="AU229" s="15" t="s">
        <v>85</v>
      </c>
    </row>
    <row r="230" s="13" customFormat="1">
      <c r="A230" s="13"/>
      <c r="B230" s="237"/>
      <c r="C230" s="238"/>
      <c r="D230" s="221" t="s">
        <v>177</v>
      </c>
      <c r="E230" s="239" t="s">
        <v>1</v>
      </c>
      <c r="F230" s="240" t="s">
        <v>498</v>
      </c>
      <c r="G230" s="238"/>
      <c r="H230" s="241">
        <v>124</v>
      </c>
      <c r="I230" s="238"/>
      <c r="J230" s="238"/>
      <c r="K230" s="238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177</v>
      </c>
      <c r="AU230" s="246" t="s">
        <v>85</v>
      </c>
      <c r="AV230" s="13" t="s">
        <v>85</v>
      </c>
      <c r="AW230" s="13" t="s">
        <v>33</v>
      </c>
      <c r="AX230" s="13" t="s">
        <v>76</v>
      </c>
      <c r="AY230" s="246" t="s">
        <v>139</v>
      </c>
    </row>
    <row r="231" s="13" customFormat="1">
      <c r="A231" s="13"/>
      <c r="B231" s="237"/>
      <c r="C231" s="238"/>
      <c r="D231" s="221" t="s">
        <v>177</v>
      </c>
      <c r="E231" s="239" t="s">
        <v>1</v>
      </c>
      <c r="F231" s="240" t="s">
        <v>499</v>
      </c>
      <c r="G231" s="238"/>
      <c r="H231" s="241">
        <v>0.10000000000000001</v>
      </c>
      <c r="I231" s="238"/>
      <c r="J231" s="238"/>
      <c r="K231" s="238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177</v>
      </c>
      <c r="AU231" s="246" t="s">
        <v>85</v>
      </c>
      <c r="AV231" s="13" t="s">
        <v>85</v>
      </c>
      <c r="AW231" s="13" t="s">
        <v>33</v>
      </c>
      <c r="AX231" s="13" t="s">
        <v>76</v>
      </c>
      <c r="AY231" s="246" t="s">
        <v>139</v>
      </c>
    </row>
    <row r="232" s="2" customFormat="1" ht="16.5" customHeight="1">
      <c r="A232" s="30"/>
      <c r="B232" s="31"/>
      <c r="C232" s="209" t="s">
        <v>324</v>
      </c>
      <c r="D232" s="209" t="s">
        <v>140</v>
      </c>
      <c r="E232" s="210" t="s">
        <v>314</v>
      </c>
      <c r="F232" s="211" t="s">
        <v>315</v>
      </c>
      <c r="G232" s="212" t="s">
        <v>170</v>
      </c>
      <c r="H232" s="213">
        <v>0.19900000000000001</v>
      </c>
      <c r="I232" s="214">
        <v>136900</v>
      </c>
      <c r="J232" s="214">
        <f>ROUND(I232*H232,2)</f>
        <v>27243.099999999999</v>
      </c>
      <c r="K232" s="211" t="s">
        <v>171</v>
      </c>
      <c r="L232" s="36"/>
      <c r="M232" s="215" t="s">
        <v>1</v>
      </c>
      <c r="N232" s="216" t="s">
        <v>41</v>
      </c>
      <c r="O232" s="217">
        <v>0</v>
      </c>
      <c r="P232" s="217">
        <f>O232*H232</f>
        <v>0</v>
      </c>
      <c r="Q232" s="217">
        <v>0</v>
      </c>
      <c r="R232" s="217">
        <f>Q232*H232</f>
        <v>0</v>
      </c>
      <c r="S232" s="217">
        <v>0</v>
      </c>
      <c r="T232" s="218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219" t="s">
        <v>138</v>
      </c>
      <c r="AT232" s="219" t="s">
        <v>140</v>
      </c>
      <c r="AU232" s="219" t="s">
        <v>85</v>
      </c>
      <c r="AY232" s="15" t="s">
        <v>139</v>
      </c>
      <c r="BE232" s="220">
        <f>IF(N232="základní",J232,0)</f>
        <v>27243.099999999999</v>
      </c>
      <c r="BF232" s="220">
        <f>IF(N232="snížená",J232,0)</f>
        <v>0</v>
      </c>
      <c r="BG232" s="220">
        <f>IF(N232="zákl. přenesená",J232,0)</f>
        <v>0</v>
      </c>
      <c r="BH232" s="220">
        <f>IF(N232="sníž. přenesená",J232,0)</f>
        <v>0</v>
      </c>
      <c r="BI232" s="220">
        <f>IF(N232="nulová",J232,0)</f>
        <v>0</v>
      </c>
      <c r="BJ232" s="15" t="s">
        <v>83</v>
      </c>
      <c r="BK232" s="220">
        <f>ROUND(I232*H232,2)</f>
        <v>27243.099999999999</v>
      </c>
      <c r="BL232" s="15" t="s">
        <v>138</v>
      </c>
      <c r="BM232" s="219" t="s">
        <v>500</v>
      </c>
    </row>
    <row r="233" s="2" customFormat="1">
      <c r="A233" s="30"/>
      <c r="B233" s="31"/>
      <c r="C233" s="32"/>
      <c r="D233" s="221" t="s">
        <v>146</v>
      </c>
      <c r="E233" s="32"/>
      <c r="F233" s="222" t="s">
        <v>315</v>
      </c>
      <c r="G233" s="32"/>
      <c r="H233" s="32"/>
      <c r="I233" s="32"/>
      <c r="J233" s="32"/>
      <c r="K233" s="32"/>
      <c r="L233" s="36"/>
      <c r="M233" s="223"/>
      <c r="N233" s="224"/>
      <c r="O233" s="82"/>
      <c r="P233" s="82"/>
      <c r="Q233" s="82"/>
      <c r="R233" s="82"/>
      <c r="S233" s="82"/>
      <c r="T233" s="83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T233" s="15" t="s">
        <v>146</v>
      </c>
      <c r="AU233" s="15" t="s">
        <v>85</v>
      </c>
    </row>
    <row r="234" s="2" customFormat="1">
      <c r="A234" s="30"/>
      <c r="B234" s="31"/>
      <c r="C234" s="32"/>
      <c r="D234" s="221" t="s">
        <v>173</v>
      </c>
      <c r="E234" s="32"/>
      <c r="F234" s="236" t="s">
        <v>317</v>
      </c>
      <c r="G234" s="32"/>
      <c r="H234" s="32"/>
      <c r="I234" s="32"/>
      <c r="J234" s="32"/>
      <c r="K234" s="32"/>
      <c r="L234" s="36"/>
      <c r="M234" s="223"/>
      <c r="N234" s="224"/>
      <c r="O234" s="82"/>
      <c r="P234" s="82"/>
      <c r="Q234" s="82"/>
      <c r="R234" s="82"/>
      <c r="S234" s="82"/>
      <c r="T234" s="83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T234" s="15" t="s">
        <v>173</v>
      </c>
      <c r="AU234" s="15" t="s">
        <v>85</v>
      </c>
    </row>
    <row r="235" s="13" customFormat="1">
      <c r="A235" s="13"/>
      <c r="B235" s="237"/>
      <c r="C235" s="238"/>
      <c r="D235" s="221" t="s">
        <v>177</v>
      </c>
      <c r="E235" s="239" t="s">
        <v>1</v>
      </c>
      <c r="F235" s="240" t="s">
        <v>501</v>
      </c>
      <c r="G235" s="238"/>
      <c r="H235" s="241">
        <v>0.099000000000000005</v>
      </c>
      <c r="I235" s="238"/>
      <c r="J235" s="238"/>
      <c r="K235" s="238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177</v>
      </c>
      <c r="AU235" s="246" t="s">
        <v>85</v>
      </c>
      <c r="AV235" s="13" t="s">
        <v>85</v>
      </c>
      <c r="AW235" s="13" t="s">
        <v>33</v>
      </c>
      <c r="AX235" s="13" t="s">
        <v>76</v>
      </c>
      <c r="AY235" s="246" t="s">
        <v>139</v>
      </c>
    </row>
    <row r="236" s="13" customFormat="1">
      <c r="A236" s="13"/>
      <c r="B236" s="237"/>
      <c r="C236" s="238"/>
      <c r="D236" s="221" t="s">
        <v>177</v>
      </c>
      <c r="E236" s="239" t="s">
        <v>1</v>
      </c>
      <c r="F236" s="240" t="s">
        <v>502</v>
      </c>
      <c r="G236" s="238"/>
      <c r="H236" s="241">
        <v>0.10000000000000001</v>
      </c>
      <c r="I236" s="238"/>
      <c r="J236" s="238"/>
      <c r="K236" s="238"/>
      <c r="L236" s="242"/>
      <c r="M236" s="243"/>
      <c r="N236" s="244"/>
      <c r="O236" s="244"/>
      <c r="P236" s="244"/>
      <c r="Q236" s="244"/>
      <c r="R236" s="244"/>
      <c r="S236" s="244"/>
      <c r="T236" s="24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6" t="s">
        <v>177</v>
      </c>
      <c r="AU236" s="246" t="s">
        <v>85</v>
      </c>
      <c r="AV236" s="13" t="s">
        <v>85</v>
      </c>
      <c r="AW236" s="13" t="s">
        <v>33</v>
      </c>
      <c r="AX236" s="13" t="s">
        <v>76</v>
      </c>
      <c r="AY236" s="246" t="s">
        <v>139</v>
      </c>
    </row>
    <row r="237" s="2" customFormat="1" ht="24" customHeight="1">
      <c r="A237" s="30"/>
      <c r="B237" s="31"/>
      <c r="C237" s="209" t="s">
        <v>330</v>
      </c>
      <c r="D237" s="209" t="s">
        <v>140</v>
      </c>
      <c r="E237" s="210" t="s">
        <v>503</v>
      </c>
      <c r="F237" s="211" t="s">
        <v>504</v>
      </c>
      <c r="G237" s="212" t="s">
        <v>188</v>
      </c>
      <c r="H237" s="213">
        <v>33</v>
      </c>
      <c r="I237" s="214">
        <v>3830</v>
      </c>
      <c r="J237" s="214">
        <f>ROUND(I237*H237,2)</f>
        <v>126390</v>
      </c>
      <c r="K237" s="211" t="s">
        <v>171</v>
      </c>
      <c r="L237" s="36"/>
      <c r="M237" s="215" t="s">
        <v>1</v>
      </c>
      <c r="N237" s="216" t="s">
        <v>41</v>
      </c>
      <c r="O237" s="217">
        <v>0</v>
      </c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219" t="s">
        <v>138</v>
      </c>
      <c r="AT237" s="219" t="s">
        <v>140</v>
      </c>
      <c r="AU237" s="219" t="s">
        <v>85</v>
      </c>
      <c r="AY237" s="15" t="s">
        <v>139</v>
      </c>
      <c r="BE237" s="220">
        <f>IF(N237="základní",J237,0)</f>
        <v>126390</v>
      </c>
      <c r="BF237" s="220">
        <f>IF(N237="snížená",J237,0)</f>
        <v>0</v>
      </c>
      <c r="BG237" s="220">
        <f>IF(N237="zákl. přenesená",J237,0)</f>
        <v>0</v>
      </c>
      <c r="BH237" s="220">
        <f>IF(N237="sníž. přenesená",J237,0)</f>
        <v>0</v>
      </c>
      <c r="BI237" s="220">
        <f>IF(N237="nulová",J237,0)</f>
        <v>0</v>
      </c>
      <c r="BJ237" s="15" t="s">
        <v>83</v>
      </c>
      <c r="BK237" s="220">
        <f>ROUND(I237*H237,2)</f>
        <v>126390</v>
      </c>
      <c r="BL237" s="15" t="s">
        <v>138</v>
      </c>
      <c r="BM237" s="219" t="s">
        <v>505</v>
      </c>
    </row>
    <row r="238" s="2" customFormat="1">
      <c r="A238" s="30"/>
      <c r="B238" s="31"/>
      <c r="C238" s="32"/>
      <c r="D238" s="221" t="s">
        <v>146</v>
      </c>
      <c r="E238" s="32"/>
      <c r="F238" s="222" t="s">
        <v>504</v>
      </c>
      <c r="G238" s="32"/>
      <c r="H238" s="32"/>
      <c r="I238" s="32"/>
      <c r="J238" s="32"/>
      <c r="K238" s="32"/>
      <c r="L238" s="36"/>
      <c r="M238" s="223"/>
      <c r="N238" s="224"/>
      <c r="O238" s="82"/>
      <c r="P238" s="82"/>
      <c r="Q238" s="82"/>
      <c r="R238" s="82"/>
      <c r="S238" s="82"/>
      <c r="T238" s="83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T238" s="15" t="s">
        <v>146</v>
      </c>
      <c r="AU238" s="15" t="s">
        <v>85</v>
      </c>
    </row>
    <row r="239" s="2" customFormat="1">
      <c r="A239" s="30"/>
      <c r="B239" s="31"/>
      <c r="C239" s="32"/>
      <c r="D239" s="221" t="s">
        <v>173</v>
      </c>
      <c r="E239" s="32"/>
      <c r="F239" s="236" t="s">
        <v>506</v>
      </c>
      <c r="G239" s="32"/>
      <c r="H239" s="32"/>
      <c r="I239" s="32"/>
      <c r="J239" s="32"/>
      <c r="K239" s="32"/>
      <c r="L239" s="36"/>
      <c r="M239" s="223"/>
      <c r="N239" s="224"/>
      <c r="O239" s="82"/>
      <c r="P239" s="82"/>
      <c r="Q239" s="82"/>
      <c r="R239" s="82"/>
      <c r="S239" s="82"/>
      <c r="T239" s="83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T239" s="15" t="s">
        <v>173</v>
      </c>
      <c r="AU239" s="15" t="s">
        <v>85</v>
      </c>
    </row>
    <row r="240" s="13" customFormat="1">
      <c r="A240" s="13"/>
      <c r="B240" s="237"/>
      <c r="C240" s="238"/>
      <c r="D240" s="221" t="s">
        <v>177</v>
      </c>
      <c r="E240" s="239" t="s">
        <v>1</v>
      </c>
      <c r="F240" s="240" t="s">
        <v>507</v>
      </c>
      <c r="G240" s="238"/>
      <c r="H240" s="241">
        <v>33</v>
      </c>
      <c r="I240" s="238"/>
      <c r="J240" s="238"/>
      <c r="K240" s="238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177</v>
      </c>
      <c r="AU240" s="246" t="s">
        <v>85</v>
      </c>
      <c r="AV240" s="13" t="s">
        <v>85</v>
      </c>
      <c r="AW240" s="13" t="s">
        <v>33</v>
      </c>
      <c r="AX240" s="13" t="s">
        <v>83</v>
      </c>
      <c r="AY240" s="246" t="s">
        <v>139</v>
      </c>
    </row>
    <row r="241" s="11" customFormat="1" ht="25.92" customHeight="1">
      <c r="A241" s="11"/>
      <c r="B241" s="196"/>
      <c r="C241" s="197"/>
      <c r="D241" s="198" t="s">
        <v>75</v>
      </c>
      <c r="E241" s="199" t="s">
        <v>320</v>
      </c>
      <c r="F241" s="199" t="s">
        <v>321</v>
      </c>
      <c r="G241" s="197"/>
      <c r="H241" s="197"/>
      <c r="I241" s="197"/>
      <c r="J241" s="200">
        <f>BK241</f>
        <v>11808.5</v>
      </c>
      <c r="K241" s="197"/>
      <c r="L241" s="201"/>
      <c r="M241" s="202"/>
      <c r="N241" s="203"/>
      <c r="O241" s="203"/>
      <c r="P241" s="204">
        <f>P242</f>
        <v>0</v>
      </c>
      <c r="Q241" s="203"/>
      <c r="R241" s="204">
        <f>R242</f>
        <v>0</v>
      </c>
      <c r="S241" s="203"/>
      <c r="T241" s="205">
        <f>T242</f>
        <v>0</v>
      </c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R241" s="206" t="s">
        <v>85</v>
      </c>
      <c r="AT241" s="207" t="s">
        <v>75</v>
      </c>
      <c r="AU241" s="207" t="s">
        <v>76</v>
      </c>
      <c r="AY241" s="206" t="s">
        <v>139</v>
      </c>
      <c r="BK241" s="208">
        <f>BK242</f>
        <v>11808.5</v>
      </c>
    </row>
    <row r="242" s="11" customFormat="1" ht="22.8" customHeight="1">
      <c r="A242" s="11"/>
      <c r="B242" s="196"/>
      <c r="C242" s="197"/>
      <c r="D242" s="198" t="s">
        <v>75</v>
      </c>
      <c r="E242" s="234" t="s">
        <v>322</v>
      </c>
      <c r="F242" s="234" t="s">
        <v>323</v>
      </c>
      <c r="G242" s="197"/>
      <c r="H242" s="197"/>
      <c r="I242" s="197"/>
      <c r="J242" s="235">
        <f>BK242</f>
        <v>11808.5</v>
      </c>
      <c r="K242" s="197"/>
      <c r="L242" s="201"/>
      <c r="M242" s="202"/>
      <c r="N242" s="203"/>
      <c r="O242" s="203"/>
      <c r="P242" s="204">
        <f>SUM(P243:P246)</f>
        <v>0</v>
      </c>
      <c r="Q242" s="203"/>
      <c r="R242" s="204">
        <f>SUM(R243:R246)</f>
        <v>0</v>
      </c>
      <c r="S242" s="203"/>
      <c r="T242" s="205">
        <f>SUM(T243:T246)</f>
        <v>0</v>
      </c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R242" s="206" t="s">
        <v>85</v>
      </c>
      <c r="AT242" s="207" t="s">
        <v>75</v>
      </c>
      <c r="AU242" s="207" t="s">
        <v>83</v>
      </c>
      <c r="AY242" s="206" t="s">
        <v>139</v>
      </c>
      <c r="BK242" s="208">
        <f>SUM(BK243:BK246)</f>
        <v>11808.5</v>
      </c>
    </row>
    <row r="243" s="2" customFormat="1" ht="24" customHeight="1">
      <c r="A243" s="30"/>
      <c r="B243" s="31"/>
      <c r="C243" s="209" t="s">
        <v>337</v>
      </c>
      <c r="D243" s="209" t="s">
        <v>140</v>
      </c>
      <c r="E243" s="210" t="s">
        <v>325</v>
      </c>
      <c r="F243" s="211" t="s">
        <v>326</v>
      </c>
      <c r="G243" s="212" t="s">
        <v>221</v>
      </c>
      <c r="H243" s="213">
        <v>56.5</v>
      </c>
      <c r="I243" s="214">
        <v>209</v>
      </c>
      <c r="J243" s="214">
        <f>ROUND(I243*H243,2)</f>
        <v>11808.5</v>
      </c>
      <c r="K243" s="211" t="s">
        <v>171</v>
      </c>
      <c r="L243" s="36"/>
      <c r="M243" s="215" t="s">
        <v>1</v>
      </c>
      <c r="N243" s="216" t="s">
        <v>41</v>
      </c>
      <c r="O243" s="217">
        <v>0</v>
      </c>
      <c r="P243" s="217">
        <f>O243*H243</f>
        <v>0</v>
      </c>
      <c r="Q243" s="217">
        <v>0</v>
      </c>
      <c r="R243" s="217">
        <f>Q243*H243</f>
        <v>0</v>
      </c>
      <c r="S243" s="217">
        <v>0</v>
      </c>
      <c r="T243" s="218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219" t="s">
        <v>276</v>
      </c>
      <c r="AT243" s="219" t="s">
        <v>140</v>
      </c>
      <c r="AU243" s="219" t="s">
        <v>85</v>
      </c>
      <c r="AY243" s="15" t="s">
        <v>139</v>
      </c>
      <c r="BE243" s="220">
        <f>IF(N243="základní",J243,0)</f>
        <v>11808.5</v>
      </c>
      <c r="BF243" s="220">
        <f>IF(N243="snížená",J243,0)</f>
        <v>0</v>
      </c>
      <c r="BG243" s="220">
        <f>IF(N243="zákl. přenesená",J243,0)</f>
        <v>0</v>
      </c>
      <c r="BH243" s="220">
        <f>IF(N243="sníž. přenesená",J243,0)</f>
        <v>0</v>
      </c>
      <c r="BI243" s="220">
        <f>IF(N243="nulová",J243,0)</f>
        <v>0</v>
      </c>
      <c r="BJ243" s="15" t="s">
        <v>83</v>
      </c>
      <c r="BK243" s="220">
        <f>ROUND(I243*H243,2)</f>
        <v>11808.5</v>
      </c>
      <c r="BL243" s="15" t="s">
        <v>276</v>
      </c>
      <c r="BM243" s="219" t="s">
        <v>508</v>
      </c>
    </row>
    <row r="244" s="2" customFormat="1">
      <c r="A244" s="30"/>
      <c r="B244" s="31"/>
      <c r="C244" s="32"/>
      <c r="D244" s="221" t="s">
        <v>146</v>
      </c>
      <c r="E244" s="32"/>
      <c r="F244" s="222" t="s">
        <v>326</v>
      </c>
      <c r="G244" s="32"/>
      <c r="H244" s="32"/>
      <c r="I244" s="32"/>
      <c r="J244" s="32"/>
      <c r="K244" s="32"/>
      <c r="L244" s="36"/>
      <c r="M244" s="223"/>
      <c r="N244" s="224"/>
      <c r="O244" s="82"/>
      <c r="P244" s="82"/>
      <c r="Q244" s="82"/>
      <c r="R244" s="82"/>
      <c r="S244" s="82"/>
      <c r="T244" s="83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T244" s="15" t="s">
        <v>146</v>
      </c>
      <c r="AU244" s="15" t="s">
        <v>85</v>
      </c>
    </row>
    <row r="245" s="2" customFormat="1">
      <c r="A245" s="30"/>
      <c r="B245" s="31"/>
      <c r="C245" s="32"/>
      <c r="D245" s="221" t="s">
        <v>173</v>
      </c>
      <c r="E245" s="32"/>
      <c r="F245" s="236" t="s">
        <v>328</v>
      </c>
      <c r="G245" s="32"/>
      <c r="H245" s="32"/>
      <c r="I245" s="32"/>
      <c r="J245" s="32"/>
      <c r="K245" s="32"/>
      <c r="L245" s="36"/>
      <c r="M245" s="223"/>
      <c r="N245" s="224"/>
      <c r="O245" s="82"/>
      <c r="P245" s="82"/>
      <c r="Q245" s="82"/>
      <c r="R245" s="82"/>
      <c r="S245" s="82"/>
      <c r="T245" s="83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T245" s="15" t="s">
        <v>173</v>
      </c>
      <c r="AU245" s="15" t="s">
        <v>85</v>
      </c>
    </row>
    <row r="246" s="13" customFormat="1">
      <c r="A246" s="13"/>
      <c r="B246" s="237"/>
      <c r="C246" s="238"/>
      <c r="D246" s="221" t="s">
        <v>177</v>
      </c>
      <c r="E246" s="239" t="s">
        <v>1</v>
      </c>
      <c r="F246" s="240" t="s">
        <v>509</v>
      </c>
      <c r="G246" s="238"/>
      <c r="H246" s="241">
        <v>56.5</v>
      </c>
      <c r="I246" s="238"/>
      <c r="J246" s="238"/>
      <c r="K246" s="238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177</v>
      </c>
      <c r="AU246" s="246" t="s">
        <v>85</v>
      </c>
      <c r="AV246" s="13" t="s">
        <v>85</v>
      </c>
      <c r="AW246" s="13" t="s">
        <v>33</v>
      </c>
      <c r="AX246" s="13" t="s">
        <v>83</v>
      </c>
      <c r="AY246" s="246" t="s">
        <v>139</v>
      </c>
    </row>
    <row r="247" s="11" customFormat="1" ht="25.92" customHeight="1">
      <c r="A247" s="11"/>
      <c r="B247" s="196"/>
      <c r="C247" s="197"/>
      <c r="D247" s="198" t="s">
        <v>75</v>
      </c>
      <c r="E247" s="199" t="s">
        <v>136</v>
      </c>
      <c r="F247" s="199" t="s">
        <v>137</v>
      </c>
      <c r="G247" s="197"/>
      <c r="H247" s="197"/>
      <c r="I247" s="197"/>
      <c r="J247" s="200">
        <f>BK247</f>
        <v>113726.8</v>
      </c>
      <c r="K247" s="197"/>
      <c r="L247" s="201"/>
      <c r="M247" s="202"/>
      <c r="N247" s="203"/>
      <c r="O247" s="203"/>
      <c r="P247" s="204">
        <f>SUM(P248:P260)</f>
        <v>0</v>
      </c>
      <c r="Q247" s="203"/>
      <c r="R247" s="204">
        <f>SUM(R248:R260)</f>
        <v>0</v>
      </c>
      <c r="S247" s="203"/>
      <c r="T247" s="205">
        <f>SUM(T248:T260)</f>
        <v>0</v>
      </c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R247" s="206" t="s">
        <v>138</v>
      </c>
      <c r="AT247" s="207" t="s">
        <v>75</v>
      </c>
      <c r="AU247" s="207" t="s">
        <v>76</v>
      </c>
      <c r="AY247" s="206" t="s">
        <v>139</v>
      </c>
      <c r="BK247" s="208">
        <f>SUM(BK248:BK260)</f>
        <v>113726.8</v>
      </c>
    </row>
    <row r="248" s="2" customFormat="1" ht="16.5" customHeight="1">
      <c r="A248" s="30"/>
      <c r="B248" s="31"/>
      <c r="C248" s="209" t="s">
        <v>343</v>
      </c>
      <c r="D248" s="209" t="s">
        <v>140</v>
      </c>
      <c r="E248" s="210" t="s">
        <v>331</v>
      </c>
      <c r="F248" s="211" t="s">
        <v>332</v>
      </c>
      <c r="G248" s="212" t="s">
        <v>333</v>
      </c>
      <c r="H248" s="213">
        <v>4</v>
      </c>
      <c r="I248" s="214">
        <v>700</v>
      </c>
      <c r="J248" s="214">
        <f>ROUND(I248*H248,2)</f>
        <v>2800</v>
      </c>
      <c r="K248" s="211" t="s">
        <v>171</v>
      </c>
      <c r="L248" s="36"/>
      <c r="M248" s="215" t="s">
        <v>1</v>
      </c>
      <c r="N248" s="216" t="s">
        <v>41</v>
      </c>
      <c r="O248" s="217">
        <v>0</v>
      </c>
      <c r="P248" s="217">
        <f>O248*H248</f>
        <v>0</v>
      </c>
      <c r="Q248" s="217">
        <v>0</v>
      </c>
      <c r="R248" s="217">
        <f>Q248*H248</f>
        <v>0</v>
      </c>
      <c r="S248" s="217">
        <v>0</v>
      </c>
      <c r="T248" s="218">
        <f>S248*H248</f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219" t="s">
        <v>144</v>
      </c>
      <c r="AT248" s="219" t="s">
        <v>140</v>
      </c>
      <c r="AU248" s="219" t="s">
        <v>83</v>
      </c>
      <c r="AY248" s="15" t="s">
        <v>139</v>
      </c>
      <c r="BE248" s="220">
        <f>IF(N248="základní",J248,0)</f>
        <v>2800</v>
      </c>
      <c r="BF248" s="220">
        <f>IF(N248="snížená",J248,0)</f>
        <v>0</v>
      </c>
      <c r="BG248" s="220">
        <f>IF(N248="zákl. přenesená",J248,0)</f>
        <v>0</v>
      </c>
      <c r="BH248" s="220">
        <f>IF(N248="sníž. přenesená",J248,0)</f>
        <v>0</v>
      </c>
      <c r="BI248" s="220">
        <f>IF(N248="nulová",J248,0)</f>
        <v>0</v>
      </c>
      <c r="BJ248" s="15" t="s">
        <v>83</v>
      </c>
      <c r="BK248" s="220">
        <f>ROUND(I248*H248,2)</f>
        <v>2800</v>
      </c>
      <c r="BL248" s="15" t="s">
        <v>144</v>
      </c>
      <c r="BM248" s="219" t="s">
        <v>510</v>
      </c>
    </row>
    <row r="249" s="2" customFormat="1">
      <c r="A249" s="30"/>
      <c r="B249" s="31"/>
      <c r="C249" s="32"/>
      <c r="D249" s="221" t="s">
        <v>146</v>
      </c>
      <c r="E249" s="32"/>
      <c r="F249" s="222" t="s">
        <v>332</v>
      </c>
      <c r="G249" s="32"/>
      <c r="H249" s="32"/>
      <c r="I249" s="32"/>
      <c r="J249" s="32"/>
      <c r="K249" s="32"/>
      <c r="L249" s="36"/>
      <c r="M249" s="223"/>
      <c r="N249" s="224"/>
      <c r="O249" s="82"/>
      <c r="P249" s="82"/>
      <c r="Q249" s="82"/>
      <c r="R249" s="82"/>
      <c r="S249" s="82"/>
      <c r="T249" s="83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T249" s="15" t="s">
        <v>146</v>
      </c>
      <c r="AU249" s="15" t="s">
        <v>83</v>
      </c>
    </row>
    <row r="250" s="2" customFormat="1">
      <c r="A250" s="30"/>
      <c r="B250" s="31"/>
      <c r="C250" s="32"/>
      <c r="D250" s="221" t="s">
        <v>173</v>
      </c>
      <c r="E250" s="32"/>
      <c r="F250" s="236" t="s">
        <v>335</v>
      </c>
      <c r="G250" s="32"/>
      <c r="H250" s="32"/>
      <c r="I250" s="32"/>
      <c r="J250" s="32"/>
      <c r="K250" s="32"/>
      <c r="L250" s="36"/>
      <c r="M250" s="223"/>
      <c r="N250" s="224"/>
      <c r="O250" s="82"/>
      <c r="P250" s="82"/>
      <c r="Q250" s="82"/>
      <c r="R250" s="82"/>
      <c r="S250" s="82"/>
      <c r="T250" s="83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T250" s="15" t="s">
        <v>173</v>
      </c>
      <c r="AU250" s="15" t="s">
        <v>83</v>
      </c>
    </row>
    <row r="251" s="13" customFormat="1">
      <c r="A251" s="13"/>
      <c r="B251" s="237"/>
      <c r="C251" s="238"/>
      <c r="D251" s="221" t="s">
        <v>177</v>
      </c>
      <c r="E251" s="239" t="s">
        <v>1</v>
      </c>
      <c r="F251" s="240" t="s">
        <v>511</v>
      </c>
      <c r="G251" s="238"/>
      <c r="H251" s="241">
        <v>4</v>
      </c>
      <c r="I251" s="238"/>
      <c r="J251" s="238"/>
      <c r="K251" s="238"/>
      <c r="L251" s="242"/>
      <c r="M251" s="243"/>
      <c r="N251" s="244"/>
      <c r="O251" s="244"/>
      <c r="P251" s="244"/>
      <c r="Q251" s="244"/>
      <c r="R251" s="244"/>
      <c r="S251" s="244"/>
      <c r="T251" s="24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6" t="s">
        <v>177</v>
      </c>
      <c r="AU251" s="246" t="s">
        <v>83</v>
      </c>
      <c r="AV251" s="13" t="s">
        <v>85</v>
      </c>
      <c r="AW251" s="13" t="s">
        <v>33</v>
      </c>
      <c r="AX251" s="13" t="s">
        <v>83</v>
      </c>
      <c r="AY251" s="246" t="s">
        <v>139</v>
      </c>
    </row>
    <row r="252" s="2" customFormat="1" ht="24" customHeight="1">
      <c r="A252" s="30"/>
      <c r="B252" s="31"/>
      <c r="C252" s="209" t="s">
        <v>244</v>
      </c>
      <c r="D252" s="209" t="s">
        <v>140</v>
      </c>
      <c r="E252" s="210" t="s">
        <v>338</v>
      </c>
      <c r="F252" s="211" t="s">
        <v>339</v>
      </c>
      <c r="G252" s="212" t="s">
        <v>333</v>
      </c>
      <c r="H252" s="213">
        <v>194.07599999999999</v>
      </c>
      <c r="I252" s="214">
        <v>300</v>
      </c>
      <c r="J252" s="214">
        <f>ROUND(I252*H252,2)</f>
        <v>58222.800000000003</v>
      </c>
      <c r="K252" s="211" t="s">
        <v>171</v>
      </c>
      <c r="L252" s="36"/>
      <c r="M252" s="215" t="s">
        <v>1</v>
      </c>
      <c r="N252" s="216" t="s">
        <v>41</v>
      </c>
      <c r="O252" s="217">
        <v>0</v>
      </c>
      <c r="P252" s="217">
        <f>O252*H252</f>
        <v>0</v>
      </c>
      <c r="Q252" s="217">
        <v>0</v>
      </c>
      <c r="R252" s="217">
        <f>Q252*H252</f>
        <v>0</v>
      </c>
      <c r="S252" s="217">
        <v>0</v>
      </c>
      <c r="T252" s="218">
        <f>S252*H252</f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219" t="s">
        <v>144</v>
      </c>
      <c r="AT252" s="219" t="s">
        <v>140</v>
      </c>
      <c r="AU252" s="219" t="s">
        <v>83</v>
      </c>
      <c r="AY252" s="15" t="s">
        <v>139</v>
      </c>
      <c r="BE252" s="220">
        <f>IF(N252="základní",J252,0)</f>
        <v>58222.800000000003</v>
      </c>
      <c r="BF252" s="220">
        <f>IF(N252="snížená",J252,0)</f>
        <v>0</v>
      </c>
      <c r="BG252" s="220">
        <f>IF(N252="zákl. přenesená",J252,0)</f>
        <v>0</v>
      </c>
      <c r="BH252" s="220">
        <f>IF(N252="sníž. přenesená",J252,0)</f>
        <v>0</v>
      </c>
      <c r="BI252" s="220">
        <f>IF(N252="nulová",J252,0)</f>
        <v>0</v>
      </c>
      <c r="BJ252" s="15" t="s">
        <v>83</v>
      </c>
      <c r="BK252" s="220">
        <f>ROUND(I252*H252,2)</f>
        <v>58222.800000000003</v>
      </c>
      <c r="BL252" s="15" t="s">
        <v>144</v>
      </c>
      <c r="BM252" s="219" t="s">
        <v>512</v>
      </c>
    </row>
    <row r="253" s="2" customFormat="1">
      <c r="A253" s="30"/>
      <c r="B253" s="31"/>
      <c r="C253" s="32"/>
      <c r="D253" s="221" t="s">
        <v>146</v>
      </c>
      <c r="E253" s="32"/>
      <c r="F253" s="222" t="s">
        <v>339</v>
      </c>
      <c r="G253" s="32"/>
      <c r="H253" s="32"/>
      <c r="I253" s="32"/>
      <c r="J253" s="32"/>
      <c r="K253" s="32"/>
      <c r="L253" s="36"/>
      <c r="M253" s="223"/>
      <c r="N253" s="224"/>
      <c r="O253" s="82"/>
      <c r="P253" s="82"/>
      <c r="Q253" s="82"/>
      <c r="R253" s="82"/>
      <c r="S253" s="82"/>
      <c r="T253" s="83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T253" s="15" t="s">
        <v>146</v>
      </c>
      <c r="AU253" s="15" t="s">
        <v>83</v>
      </c>
    </row>
    <row r="254" s="2" customFormat="1">
      <c r="A254" s="30"/>
      <c r="B254" s="31"/>
      <c r="C254" s="32"/>
      <c r="D254" s="221" t="s">
        <v>173</v>
      </c>
      <c r="E254" s="32"/>
      <c r="F254" s="236" t="s">
        <v>335</v>
      </c>
      <c r="G254" s="32"/>
      <c r="H254" s="32"/>
      <c r="I254" s="32"/>
      <c r="J254" s="32"/>
      <c r="K254" s="32"/>
      <c r="L254" s="36"/>
      <c r="M254" s="223"/>
      <c r="N254" s="224"/>
      <c r="O254" s="82"/>
      <c r="P254" s="82"/>
      <c r="Q254" s="82"/>
      <c r="R254" s="82"/>
      <c r="S254" s="82"/>
      <c r="T254" s="83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T254" s="15" t="s">
        <v>173</v>
      </c>
      <c r="AU254" s="15" t="s">
        <v>83</v>
      </c>
    </row>
    <row r="255" s="13" customFormat="1">
      <c r="A255" s="13"/>
      <c r="B255" s="237"/>
      <c r="C255" s="238"/>
      <c r="D255" s="221" t="s">
        <v>177</v>
      </c>
      <c r="E255" s="239" t="s">
        <v>1</v>
      </c>
      <c r="F255" s="240" t="s">
        <v>513</v>
      </c>
      <c r="G255" s="238"/>
      <c r="H255" s="241">
        <v>157.89599999999999</v>
      </c>
      <c r="I255" s="238"/>
      <c r="J255" s="238"/>
      <c r="K255" s="238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177</v>
      </c>
      <c r="AU255" s="246" t="s">
        <v>83</v>
      </c>
      <c r="AV255" s="13" t="s">
        <v>85</v>
      </c>
      <c r="AW255" s="13" t="s">
        <v>33</v>
      </c>
      <c r="AX255" s="13" t="s">
        <v>76</v>
      </c>
      <c r="AY255" s="246" t="s">
        <v>139</v>
      </c>
    </row>
    <row r="256" s="13" customFormat="1">
      <c r="A256" s="13"/>
      <c r="B256" s="237"/>
      <c r="C256" s="238"/>
      <c r="D256" s="221" t="s">
        <v>177</v>
      </c>
      <c r="E256" s="239" t="s">
        <v>1</v>
      </c>
      <c r="F256" s="240" t="s">
        <v>514</v>
      </c>
      <c r="G256" s="238"/>
      <c r="H256" s="241">
        <v>36.18</v>
      </c>
      <c r="I256" s="238"/>
      <c r="J256" s="238"/>
      <c r="K256" s="238"/>
      <c r="L256" s="242"/>
      <c r="M256" s="243"/>
      <c r="N256" s="244"/>
      <c r="O256" s="244"/>
      <c r="P256" s="244"/>
      <c r="Q256" s="244"/>
      <c r="R256" s="244"/>
      <c r="S256" s="244"/>
      <c r="T256" s="24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6" t="s">
        <v>177</v>
      </c>
      <c r="AU256" s="246" t="s">
        <v>83</v>
      </c>
      <c r="AV256" s="13" t="s">
        <v>85</v>
      </c>
      <c r="AW256" s="13" t="s">
        <v>33</v>
      </c>
      <c r="AX256" s="13" t="s">
        <v>76</v>
      </c>
      <c r="AY256" s="246" t="s">
        <v>139</v>
      </c>
    </row>
    <row r="257" s="2" customFormat="1" ht="24" customHeight="1">
      <c r="A257" s="30"/>
      <c r="B257" s="31"/>
      <c r="C257" s="209" t="s">
        <v>250</v>
      </c>
      <c r="D257" s="209" t="s">
        <v>140</v>
      </c>
      <c r="E257" s="210" t="s">
        <v>344</v>
      </c>
      <c r="F257" s="211" t="s">
        <v>339</v>
      </c>
      <c r="G257" s="212" t="s">
        <v>333</v>
      </c>
      <c r="H257" s="213">
        <v>52.704000000000001</v>
      </c>
      <c r="I257" s="214">
        <v>1000</v>
      </c>
      <c r="J257" s="214">
        <f>ROUND(I257*H257,2)</f>
        <v>52704</v>
      </c>
      <c r="K257" s="211" t="s">
        <v>1</v>
      </c>
      <c r="L257" s="36"/>
      <c r="M257" s="215" t="s">
        <v>1</v>
      </c>
      <c r="N257" s="216" t="s">
        <v>41</v>
      </c>
      <c r="O257" s="217">
        <v>0</v>
      </c>
      <c r="P257" s="217">
        <f>O257*H257</f>
        <v>0</v>
      </c>
      <c r="Q257" s="217">
        <v>0</v>
      </c>
      <c r="R257" s="217">
        <f>Q257*H257</f>
        <v>0</v>
      </c>
      <c r="S257" s="217">
        <v>0</v>
      </c>
      <c r="T257" s="218">
        <f>S257*H257</f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219" t="s">
        <v>144</v>
      </c>
      <c r="AT257" s="219" t="s">
        <v>140</v>
      </c>
      <c r="AU257" s="219" t="s">
        <v>83</v>
      </c>
      <c r="AY257" s="15" t="s">
        <v>139</v>
      </c>
      <c r="BE257" s="220">
        <f>IF(N257="základní",J257,0)</f>
        <v>52704</v>
      </c>
      <c r="BF257" s="220">
        <f>IF(N257="snížená",J257,0)</f>
        <v>0</v>
      </c>
      <c r="BG257" s="220">
        <f>IF(N257="zákl. přenesená",J257,0)</f>
        <v>0</v>
      </c>
      <c r="BH257" s="220">
        <f>IF(N257="sníž. přenesená",J257,0)</f>
        <v>0</v>
      </c>
      <c r="BI257" s="220">
        <f>IF(N257="nulová",J257,0)</f>
        <v>0</v>
      </c>
      <c r="BJ257" s="15" t="s">
        <v>83</v>
      </c>
      <c r="BK257" s="220">
        <f>ROUND(I257*H257,2)</f>
        <v>52704</v>
      </c>
      <c r="BL257" s="15" t="s">
        <v>144</v>
      </c>
      <c r="BM257" s="219" t="s">
        <v>515</v>
      </c>
    </row>
    <row r="258" s="2" customFormat="1">
      <c r="A258" s="30"/>
      <c r="B258" s="31"/>
      <c r="C258" s="32"/>
      <c r="D258" s="221" t="s">
        <v>146</v>
      </c>
      <c r="E258" s="32"/>
      <c r="F258" s="222" t="s">
        <v>339</v>
      </c>
      <c r="G258" s="32"/>
      <c r="H258" s="32"/>
      <c r="I258" s="32"/>
      <c r="J258" s="32"/>
      <c r="K258" s="32"/>
      <c r="L258" s="36"/>
      <c r="M258" s="223"/>
      <c r="N258" s="224"/>
      <c r="O258" s="82"/>
      <c r="P258" s="82"/>
      <c r="Q258" s="82"/>
      <c r="R258" s="82"/>
      <c r="S258" s="82"/>
      <c r="T258" s="83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T258" s="15" t="s">
        <v>146</v>
      </c>
      <c r="AU258" s="15" t="s">
        <v>83</v>
      </c>
    </row>
    <row r="259" s="2" customFormat="1">
      <c r="A259" s="30"/>
      <c r="B259" s="31"/>
      <c r="C259" s="32"/>
      <c r="D259" s="221" t="s">
        <v>173</v>
      </c>
      <c r="E259" s="32"/>
      <c r="F259" s="236" t="s">
        <v>335</v>
      </c>
      <c r="G259" s="32"/>
      <c r="H259" s="32"/>
      <c r="I259" s="32"/>
      <c r="J259" s="32"/>
      <c r="K259" s="32"/>
      <c r="L259" s="36"/>
      <c r="M259" s="223"/>
      <c r="N259" s="224"/>
      <c r="O259" s="82"/>
      <c r="P259" s="82"/>
      <c r="Q259" s="82"/>
      <c r="R259" s="82"/>
      <c r="S259" s="82"/>
      <c r="T259" s="83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T259" s="15" t="s">
        <v>173</v>
      </c>
      <c r="AU259" s="15" t="s">
        <v>83</v>
      </c>
    </row>
    <row r="260" s="13" customFormat="1">
      <c r="A260" s="13"/>
      <c r="B260" s="237"/>
      <c r="C260" s="238"/>
      <c r="D260" s="221" t="s">
        <v>177</v>
      </c>
      <c r="E260" s="239" t="s">
        <v>1</v>
      </c>
      <c r="F260" s="240" t="s">
        <v>516</v>
      </c>
      <c r="G260" s="238"/>
      <c r="H260" s="241">
        <v>52.704000000000001</v>
      </c>
      <c r="I260" s="238"/>
      <c r="J260" s="238"/>
      <c r="K260" s="238"/>
      <c r="L260" s="242"/>
      <c r="M260" s="247"/>
      <c r="N260" s="248"/>
      <c r="O260" s="248"/>
      <c r="P260" s="248"/>
      <c r="Q260" s="248"/>
      <c r="R260" s="248"/>
      <c r="S260" s="248"/>
      <c r="T260" s="24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177</v>
      </c>
      <c r="AU260" s="246" t="s">
        <v>83</v>
      </c>
      <c r="AV260" s="13" t="s">
        <v>85</v>
      </c>
      <c r="AW260" s="13" t="s">
        <v>33</v>
      </c>
      <c r="AX260" s="13" t="s">
        <v>76</v>
      </c>
      <c r="AY260" s="246" t="s">
        <v>139</v>
      </c>
    </row>
    <row r="261" s="2" customFormat="1" ht="6.96" customHeight="1">
      <c r="A261" s="30"/>
      <c r="B261" s="57"/>
      <c r="C261" s="58"/>
      <c r="D261" s="58"/>
      <c r="E261" s="58"/>
      <c r="F261" s="58"/>
      <c r="G261" s="58"/>
      <c r="H261" s="58"/>
      <c r="I261" s="58"/>
      <c r="J261" s="58"/>
      <c r="K261" s="58"/>
      <c r="L261" s="36"/>
      <c r="M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</row>
  </sheetData>
  <sheetProtection sheet="1" autoFilter="0" formatColumns="0" formatRows="0" objects="1" scenarios="1" spinCount="100000" saltValue="v5MCdvIB3Rn3OiALQ6PIPMLMpG1Xuecux3gaqA8q0bRkfKVARZQHerHUAUEG3AiDFBubBEVuffBvrWIO36QtjQ==" hashValue="7tdEINJFDCDRMVCyOZ4JP2asf7Q4v8zvOLHLzt29OmStBVMJG75ZXrlcVUtN4MzH5h87AWOoueNJiEMoNYxQfw==" algorithmName="SHA-512" password="CC35"/>
  <autoFilter ref="C127:K26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1">
      <c r="A1" s="20"/>
    </row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105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8"/>
      <c r="AT3" s="15" t="s">
        <v>85</v>
      </c>
    </row>
    <row r="4" s="1" customFormat="1" ht="24.96" customHeight="1">
      <c r="B4" s="18"/>
      <c r="D4" s="139" t="s">
        <v>112</v>
      </c>
      <c r="L4" s="18"/>
      <c r="M4" s="140" t="s">
        <v>10</v>
      </c>
      <c r="AT4" s="15" t="s">
        <v>4</v>
      </c>
    </row>
    <row r="5" s="1" customFormat="1" ht="6.96" customHeight="1">
      <c r="B5" s="18"/>
      <c r="L5" s="18"/>
    </row>
    <row r="6" s="1" customFormat="1" ht="12" customHeight="1">
      <c r="B6" s="18"/>
      <c r="D6" s="141" t="s">
        <v>14</v>
      </c>
      <c r="L6" s="18"/>
    </row>
    <row r="7" s="1" customFormat="1" ht="16.5" customHeight="1">
      <c r="B7" s="18"/>
      <c r="E7" s="142" t="str">
        <f>'Rekapitulace stavby'!K6</f>
        <v>Český Brod, ul. Zborovská - Rekonstrukce chodníku</v>
      </c>
      <c r="F7" s="141"/>
      <c r="G7" s="141"/>
      <c r="H7" s="141"/>
      <c r="L7" s="18"/>
    </row>
    <row r="8" s="1" customFormat="1" ht="12" customHeight="1">
      <c r="B8" s="18"/>
      <c r="D8" s="141" t="s">
        <v>113</v>
      </c>
      <c r="L8" s="18"/>
    </row>
    <row r="9" s="2" customFormat="1" ht="16.5" customHeight="1">
      <c r="A9" s="30"/>
      <c r="B9" s="36"/>
      <c r="C9" s="30"/>
      <c r="D9" s="30"/>
      <c r="E9" s="142" t="s">
        <v>114</v>
      </c>
      <c r="F9" s="30"/>
      <c r="G9" s="30"/>
      <c r="H9" s="30"/>
      <c r="I9" s="30"/>
      <c r="J9" s="30"/>
      <c r="K9" s="30"/>
      <c r="L9" s="54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="2" customFormat="1" ht="12" customHeight="1">
      <c r="A10" s="30"/>
      <c r="B10" s="36"/>
      <c r="C10" s="30"/>
      <c r="D10" s="141" t="s">
        <v>115</v>
      </c>
      <c r="E10" s="30"/>
      <c r="F10" s="30"/>
      <c r="G10" s="30"/>
      <c r="H10" s="30"/>
      <c r="I10" s="30"/>
      <c r="J10" s="30"/>
      <c r="K10" s="30"/>
      <c r="L10" s="54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="2" customFormat="1" ht="16.5" customHeight="1">
      <c r="A11" s="30"/>
      <c r="B11" s="36"/>
      <c r="C11" s="30"/>
      <c r="D11" s="30"/>
      <c r="E11" s="143" t="s">
        <v>517</v>
      </c>
      <c r="F11" s="30"/>
      <c r="G11" s="30"/>
      <c r="H11" s="30"/>
      <c r="I11" s="30"/>
      <c r="J11" s="30"/>
      <c r="K11" s="30"/>
      <c r="L11" s="54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="2" customFormat="1">
      <c r="A12" s="30"/>
      <c r="B12" s="36"/>
      <c r="C12" s="30"/>
      <c r="D12" s="30"/>
      <c r="E12" s="30"/>
      <c r="F12" s="30"/>
      <c r="G12" s="30"/>
      <c r="H12" s="30"/>
      <c r="I12" s="30"/>
      <c r="J12" s="30"/>
      <c r="K12" s="30"/>
      <c r="L12" s="54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="2" customFormat="1" ht="12" customHeight="1">
      <c r="A13" s="30"/>
      <c r="B13" s="36"/>
      <c r="C13" s="30"/>
      <c r="D13" s="141" t="s">
        <v>16</v>
      </c>
      <c r="E13" s="30"/>
      <c r="F13" s="132" t="s">
        <v>1</v>
      </c>
      <c r="G13" s="30"/>
      <c r="H13" s="30"/>
      <c r="I13" s="141" t="s">
        <v>17</v>
      </c>
      <c r="J13" s="132" t="s">
        <v>1</v>
      </c>
      <c r="K13" s="30"/>
      <c r="L13" s="54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="2" customFormat="1" ht="12" customHeight="1">
      <c r="A14" s="30"/>
      <c r="B14" s="36"/>
      <c r="C14" s="30"/>
      <c r="D14" s="141" t="s">
        <v>18</v>
      </c>
      <c r="E14" s="30"/>
      <c r="F14" s="132" t="s">
        <v>19</v>
      </c>
      <c r="G14" s="30"/>
      <c r="H14" s="30"/>
      <c r="I14" s="141" t="s">
        <v>20</v>
      </c>
      <c r="J14" s="144" t="str">
        <f>'Rekapitulace stavby'!AN8</f>
        <v>16. 10. 2018</v>
      </c>
      <c r="K14" s="30"/>
      <c r="L14" s="54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="2" customFormat="1" ht="10.8" customHeight="1">
      <c r="A15" s="30"/>
      <c r="B15" s="36"/>
      <c r="C15" s="30"/>
      <c r="D15" s="30"/>
      <c r="E15" s="30"/>
      <c r="F15" s="30"/>
      <c r="G15" s="30"/>
      <c r="H15" s="30"/>
      <c r="I15" s="30"/>
      <c r="J15" s="30"/>
      <c r="K15" s="30"/>
      <c r="L15" s="54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="2" customFormat="1" ht="12" customHeight="1">
      <c r="A16" s="30"/>
      <c r="B16" s="36"/>
      <c r="C16" s="30"/>
      <c r="D16" s="141" t="s">
        <v>22</v>
      </c>
      <c r="E16" s="30"/>
      <c r="F16" s="30"/>
      <c r="G16" s="30"/>
      <c r="H16" s="30"/>
      <c r="I16" s="141" t="s">
        <v>23</v>
      </c>
      <c r="J16" s="132" t="str">
        <f>IF('Rekapitulace stavby'!AN10="","",'Rekapitulace stavby'!AN10)</f>
        <v>00235334</v>
      </c>
      <c r="K16" s="30"/>
      <c r="L16" s="54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="2" customFormat="1" ht="18" customHeight="1">
      <c r="A17" s="30"/>
      <c r="B17" s="36"/>
      <c r="C17" s="30"/>
      <c r="D17" s="30"/>
      <c r="E17" s="132" t="str">
        <f>IF('Rekapitulace stavby'!E11="","",'Rekapitulace stavby'!E11)</f>
        <v>Město Český Brod</v>
      </c>
      <c r="F17" s="30"/>
      <c r="G17" s="30"/>
      <c r="H17" s="30"/>
      <c r="I17" s="141" t="s">
        <v>26</v>
      </c>
      <c r="J17" s="132" t="str">
        <f>IF('Rekapitulace stavby'!AN11="","",'Rekapitulace stavby'!AN11)</f>
        <v>CZ00235334</v>
      </c>
      <c r="K17" s="30"/>
      <c r="L17" s="54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="2" customFormat="1" ht="6.96" customHeight="1">
      <c r="A18" s="30"/>
      <c r="B18" s="36"/>
      <c r="C18" s="30"/>
      <c r="D18" s="30"/>
      <c r="E18" s="30"/>
      <c r="F18" s="30"/>
      <c r="G18" s="30"/>
      <c r="H18" s="30"/>
      <c r="I18" s="30"/>
      <c r="J18" s="30"/>
      <c r="K18" s="30"/>
      <c r="L18" s="54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="2" customFormat="1" ht="12" customHeight="1">
      <c r="A19" s="30"/>
      <c r="B19" s="36"/>
      <c r="C19" s="30"/>
      <c r="D19" s="141" t="s">
        <v>28</v>
      </c>
      <c r="E19" s="30"/>
      <c r="F19" s="30"/>
      <c r="G19" s="30"/>
      <c r="H19" s="30"/>
      <c r="I19" s="141" t="s">
        <v>23</v>
      </c>
      <c r="J19" s="132" t="str">
        <f>'Rekapitulace stavby'!AN13</f>
        <v/>
      </c>
      <c r="K19" s="30"/>
      <c r="L19" s="54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="2" customFormat="1" ht="18" customHeight="1">
      <c r="A20" s="30"/>
      <c r="B20" s="36"/>
      <c r="C20" s="30"/>
      <c r="D20" s="30"/>
      <c r="E20" s="132" t="str">
        <f>'Rekapitulace stavby'!E14</f>
        <v xml:space="preserve"> </v>
      </c>
      <c r="F20" s="132"/>
      <c r="G20" s="132"/>
      <c r="H20" s="132"/>
      <c r="I20" s="141" t="s">
        <v>26</v>
      </c>
      <c r="J20" s="132" t="str">
        <f>'Rekapitulace stavby'!AN14</f>
        <v/>
      </c>
      <c r="K20" s="30"/>
      <c r="L20" s="54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="2" customFormat="1" ht="6.96" customHeight="1">
      <c r="A21" s="30"/>
      <c r="B21" s="36"/>
      <c r="C21" s="30"/>
      <c r="D21" s="30"/>
      <c r="E21" s="30"/>
      <c r="F21" s="30"/>
      <c r="G21" s="30"/>
      <c r="H21" s="30"/>
      <c r="I21" s="30"/>
      <c r="J21" s="30"/>
      <c r="K21" s="30"/>
      <c r="L21" s="54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="2" customFormat="1" ht="12" customHeight="1">
      <c r="A22" s="30"/>
      <c r="B22" s="36"/>
      <c r="C22" s="30"/>
      <c r="D22" s="141" t="s">
        <v>29</v>
      </c>
      <c r="E22" s="30"/>
      <c r="F22" s="30"/>
      <c r="G22" s="30"/>
      <c r="H22" s="30"/>
      <c r="I22" s="141" t="s">
        <v>23</v>
      </c>
      <c r="J22" s="132" t="str">
        <f>IF('Rekapitulace stavby'!AN16="","",'Rekapitulace stavby'!AN16)</f>
        <v>02992485</v>
      </c>
      <c r="K22" s="30"/>
      <c r="L22" s="54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="2" customFormat="1" ht="18" customHeight="1">
      <c r="A23" s="30"/>
      <c r="B23" s="36"/>
      <c r="C23" s="30"/>
      <c r="D23" s="30"/>
      <c r="E23" s="132" t="str">
        <f>IF('Rekapitulace stavby'!E17="","",'Rekapitulace stavby'!E17)</f>
        <v>FORVIA CZ, S.R.O.</v>
      </c>
      <c r="F23" s="30"/>
      <c r="G23" s="30"/>
      <c r="H23" s="30"/>
      <c r="I23" s="141" t="s">
        <v>26</v>
      </c>
      <c r="J23" s="132" t="str">
        <f>IF('Rekapitulace stavby'!AN17="","",'Rekapitulace stavby'!AN17)</f>
        <v>CZ02992485</v>
      </c>
      <c r="K23" s="30"/>
      <c r="L23" s="54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="2" customFormat="1" ht="6.96" customHeight="1">
      <c r="A24" s="30"/>
      <c r="B24" s="36"/>
      <c r="C24" s="30"/>
      <c r="D24" s="30"/>
      <c r="E24" s="30"/>
      <c r="F24" s="30"/>
      <c r="G24" s="30"/>
      <c r="H24" s="30"/>
      <c r="I24" s="30"/>
      <c r="J24" s="30"/>
      <c r="K24" s="30"/>
      <c r="L24" s="54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="2" customFormat="1" ht="12" customHeight="1">
      <c r="A25" s="30"/>
      <c r="B25" s="36"/>
      <c r="C25" s="30"/>
      <c r="D25" s="141" t="s">
        <v>34</v>
      </c>
      <c r="E25" s="30"/>
      <c r="F25" s="30"/>
      <c r="G25" s="30"/>
      <c r="H25" s="30"/>
      <c r="I25" s="141" t="s">
        <v>23</v>
      </c>
      <c r="J25" s="132" t="str">
        <f>IF('Rekapitulace stavby'!AN19="","",'Rekapitulace stavby'!AN19)</f>
        <v/>
      </c>
      <c r="K25" s="30"/>
      <c r="L25" s="54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="2" customFormat="1" ht="18" customHeight="1">
      <c r="A26" s="30"/>
      <c r="B26" s="36"/>
      <c r="C26" s="30"/>
      <c r="D26" s="30"/>
      <c r="E26" s="132" t="str">
        <f>IF('Rekapitulace stavby'!E20="","",'Rekapitulace stavby'!E20)</f>
        <v xml:space="preserve"> </v>
      </c>
      <c r="F26" s="30"/>
      <c r="G26" s="30"/>
      <c r="H26" s="30"/>
      <c r="I26" s="141" t="s">
        <v>26</v>
      </c>
      <c r="J26" s="132" t="str">
        <f>IF('Rekapitulace stavby'!AN20="","",'Rekapitulace stavby'!AN20)</f>
        <v/>
      </c>
      <c r="K26" s="30"/>
      <c r="L26" s="54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="2" customFormat="1" ht="6.96" customHeight="1">
      <c r="A27" s="30"/>
      <c r="B27" s="36"/>
      <c r="C27" s="30"/>
      <c r="D27" s="30"/>
      <c r="E27" s="30"/>
      <c r="F27" s="30"/>
      <c r="G27" s="30"/>
      <c r="H27" s="30"/>
      <c r="I27" s="30"/>
      <c r="J27" s="30"/>
      <c r="K27" s="30"/>
      <c r="L27" s="54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="2" customFormat="1" ht="12" customHeight="1">
      <c r="A28" s="30"/>
      <c r="B28" s="36"/>
      <c r="C28" s="30"/>
      <c r="D28" s="141" t="s">
        <v>35</v>
      </c>
      <c r="E28" s="30"/>
      <c r="F28" s="30"/>
      <c r="G28" s="30"/>
      <c r="H28" s="30"/>
      <c r="I28" s="30"/>
      <c r="J28" s="30"/>
      <c r="K28" s="30"/>
      <c r="L28" s="54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="8" customFormat="1" ht="16.5" customHeight="1">
      <c r="A29" s="145"/>
      <c r="B29" s="146"/>
      <c r="C29" s="145"/>
      <c r="D29" s="145"/>
      <c r="E29" s="147" t="s">
        <v>1</v>
      </c>
      <c r="F29" s="147"/>
      <c r="G29" s="147"/>
      <c r="H29" s="147"/>
      <c r="I29" s="145"/>
      <c r="J29" s="145"/>
      <c r="K29" s="145"/>
      <c r="L29" s="148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</row>
    <row r="30" s="2" customFormat="1" ht="6.96" customHeight="1">
      <c r="A30" s="30"/>
      <c r="B30" s="36"/>
      <c r="C30" s="30"/>
      <c r="D30" s="30"/>
      <c r="E30" s="30"/>
      <c r="F30" s="30"/>
      <c r="G30" s="30"/>
      <c r="H30" s="30"/>
      <c r="I30" s="30"/>
      <c r="J30" s="30"/>
      <c r="K30" s="30"/>
      <c r="L30" s="54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="2" customFormat="1" ht="6.96" customHeight="1">
      <c r="A31" s="30"/>
      <c r="B31" s="36"/>
      <c r="C31" s="30"/>
      <c r="D31" s="149"/>
      <c r="E31" s="149"/>
      <c r="F31" s="149"/>
      <c r="G31" s="149"/>
      <c r="H31" s="149"/>
      <c r="I31" s="149"/>
      <c r="J31" s="149"/>
      <c r="K31" s="149"/>
      <c r="L31" s="54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="2" customFormat="1" ht="25.44" customHeight="1">
      <c r="A32" s="30"/>
      <c r="B32" s="36"/>
      <c r="C32" s="30"/>
      <c r="D32" s="150" t="s">
        <v>36</v>
      </c>
      <c r="E32" s="30"/>
      <c r="F32" s="30"/>
      <c r="G32" s="30"/>
      <c r="H32" s="30"/>
      <c r="I32" s="30"/>
      <c r="J32" s="151">
        <f>ROUND(J127, 2)</f>
        <v>115779.48</v>
      </c>
      <c r="K32" s="30"/>
      <c r="L32" s="54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="2" customFormat="1" ht="6.96" customHeight="1">
      <c r="A33" s="30"/>
      <c r="B33" s="36"/>
      <c r="C33" s="30"/>
      <c r="D33" s="149"/>
      <c r="E33" s="149"/>
      <c r="F33" s="149"/>
      <c r="G33" s="149"/>
      <c r="H33" s="149"/>
      <c r="I33" s="149"/>
      <c r="J33" s="149"/>
      <c r="K33" s="149"/>
      <c r="L33" s="54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="2" customFormat="1" ht="14.4" customHeight="1">
      <c r="A34" s="30"/>
      <c r="B34" s="36"/>
      <c r="C34" s="30"/>
      <c r="D34" s="30"/>
      <c r="E34" s="30"/>
      <c r="F34" s="152" t="s">
        <v>38</v>
      </c>
      <c r="G34" s="30"/>
      <c r="H34" s="30"/>
      <c r="I34" s="152" t="s">
        <v>37</v>
      </c>
      <c r="J34" s="152" t="s">
        <v>39</v>
      </c>
      <c r="K34" s="30"/>
      <c r="L34" s="54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="2" customFormat="1" ht="14.4" customHeight="1">
      <c r="A35" s="30"/>
      <c r="B35" s="36"/>
      <c r="C35" s="30"/>
      <c r="D35" s="153" t="s">
        <v>40</v>
      </c>
      <c r="E35" s="141" t="s">
        <v>41</v>
      </c>
      <c r="F35" s="154">
        <f>ROUND((SUM(BE127:BE246)),  2)</f>
        <v>115779.48</v>
      </c>
      <c r="G35" s="30"/>
      <c r="H35" s="30"/>
      <c r="I35" s="155">
        <v>0.20999999999999999</v>
      </c>
      <c r="J35" s="154">
        <f>ROUND(((SUM(BE127:BE246))*I35),  2)</f>
        <v>24313.689999999999</v>
      </c>
      <c r="K35" s="30"/>
      <c r="L35" s="54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="2" customFormat="1" ht="14.4" customHeight="1">
      <c r="A36" s="30"/>
      <c r="B36" s="36"/>
      <c r="C36" s="30"/>
      <c r="D36" s="30"/>
      <c r="E36" s="141" t="s">
        <v>42</v>
      </c>
      <c r="F36" s="154">
        <f>ROUND((SUM(BF127:BF246)),  2)</f>
        <v>0</v>
      </c>
      <c r="G36" s="30"/>
      <c r="H36" s="30"/>
      <c r="I36" s="155">
        <v>0.14999999999999999</v>
      </c>
      <c r="J36" s="154">
        <f>ROUND(((SUM(BF127:BF246))*I36),  2)</f>
        <v>0</v>
      </c>
      <c r="K36" s="30"/>
      <c r="L36" s="54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hidden="1" s="2" customFormat="1" ht="14.4" customHeight="1">
      <c r="A37" s="30"/>
      <c r="B37" s="36"/>
      <c r="C37" s="30"/>
      <c r="D37" s="30"/>
      <c r="E37" s="141" t="s">
        <v>43</v>
      </c>
      <c r="F37" s="154">
        <f>ROUND((SUM(BG127:BG246)),  2)</f>
        <v>0</v>
      </c>
      <c r="G37" s="30"/>
      <c r="H37" s="30"/>
      <c r="I37" s="155">
        <v>0.20999999999999999</v>
      </c>
      <c r="J37" s="154">
        <f>0</f>
        <v>0</v>
      </c>
      <c r="K37" s="30"/>
      <c r="L37" s="54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hidden="1" s="2" customFormat="1" ht="14.4" customHeight="1">
      <c r="A38" s="30"/>
      <c r="B38" s="36"/>
      <c r="C38" s="30"/>
      <c r="D38" s="30"/>
      <c r="E38" s="141" t="s">
        <v>44</v>
      </c>
      <c r="F38" s="154">
        <f>ROUND((SUM(BH127:BH246)),  2)</f>
        <v>0</v>
      </c>
      <c r="G38" s="30"/>
      <c r="H38" s="30"/>
      <c r="I38" s="155">
        <v>0.14999999999999999</v>
      </c>
      <c r="J38" s="154">
        <f>0</f>
        <v>0</v>
      </c>
      <c r="K38" s="30"/>
      <c r="L38" s="54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hidden="1" s="2" customFormat="1" ht="14.4" customHeight="1">
      <c r="A39" s="30"/>
      <c r="B39" s="36"/>
      <c r="C39" s="30"/>
      <c r="D39" s="30"/>
      <c r="E39" s="141" t="s">
        <v>45</v>
      </c>
      <c r="F39" s="154">
        <f>ROUND((SUM(BI127:BI246)),  2)</f>
        <v>0</v>
      </c>
      <c r="G39" s="30"/>
      <c r="H39" s="30"/>
      <c r="I39" s="155">
        <v>0</v>
      </c>
      <c r="J39" s="154">
        <f>0</f>
        <v>0</v>
      </c>
      <c r="K39" s="30"/>
      <c r="L39" s="54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="2" customFormat="1" ht="6.96" customHeight="1">
      <c r="A40" s="30"/>
      <c r="B40" s="36"/>
      <c r="C40" s="30"/>
      <c r="D40" s="30"/>
      <c r="E40" s="30"/>
      <c r="F40" s="30"/>
      <c r="G40" s="30"/>
      <c r="H40" s="30"/>
      <c r="I40" s="30"/>
      <c r="J40" s="30"/>
      <c r="K40" s="30"/>
      <c r="L40" s="54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="2" customFormat="1" ht="25.44" customHeight="1">
      <c r="A41" s="30"/>
      <c r="B41" s="36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58"/>
      <c r="J41" s="161">
        <f>SUM(J32:J39)</f>
        <v>140093.16999999998</v>
      </c>
      <c r="K41" s="162"/>
      <c r="L41" s="54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="2" customFormat="1" ht="14.4" customHeight="1">
      <c r="A42" s="30"/>
      <c r="B42" s="36"/>
      <c r="C42" s="30"/>
      <c r="D42" s="30"/>
      <c r="E42" s="30"/>
      <c r="F42" s="30"/>
      <c r="G42" s="30"/>
      <c r="H42" s="30"/>
      <c r="I42" s="30"/>
      <c r="J42" s="30"/>
      <c r="K42" s="30"/>
      <c r="L42" s="54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4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54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0"/>
      <c r="B61" s="36"/>
      <c r="C61" s="30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54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0"/>
      <c r="B65" s="36"/>
      <c r="C65" s="30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54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0"/>
      <c r="B76" s="36"/>
      <c r="C76" s="30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54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="2" customFormat="1" ht="14.4" customHeight="1">
      <c r="A77" s="30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54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="2" customFormat="1" ht="6.96" customHeight="1">
      <c r="A81" s="30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54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="2" customFormat="1" ht="24.96" customHeight="1">
      <c r="A82" s="30"/>
      <c r="B82" s="31"/>
      <c r="C82" s="21" t="s">
        <v>117</v>
      </c>
      <c r="D82" s="32"/>
      <c r="E82" s="32"/>
      <c r="F82" s="32"/>
      <c r="G82" s="32"/>
      <c r="H82" s="32"/>
      <c r="I82" s="32"/>
      <c r="J82" s="32"/>
      <c r="K82" s="32"/>
      <c r="L82" s="54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="2" customFormat="1" ht="6.96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54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="2" customFormat="1" ht="12" customHeight="1">
      <c r="A84" s="30"/>
      <c r="B84" s="31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54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="2" customFormat="1" ht="16.5" customHeight="1">
      <c r="A85" s="30"/>
      <c r="B85" s="31"/>
      <c r="C85" s="32"/>
      <c r="D85" s="32"/>
      <c r="E85" s="174" t="str">
        <f>E7</f>
        <v>Český Brod, ul. Zborovská - Rekonstrukce chodníku</v>
      </c>
      <c r="F85" s="27"/>
      <c r="G85" s="27"/>
      <c r="H85" s="27"/>
      <c r="I85" s="32"/>
      <c r="J85" s="32"/>
      <c r="K85" s="32"/>
      <c r="L85" s="54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="1" customFormat="1" ht="12" customHeight="1">
      <c r="B86" s="19"/>
      <c r="C86" s="27" t="s">
        <v>113</v>
      </c>
      <c r="D86" s="20"/>
      <c r="E86" s="20"/>
      <c r="F86" s="20"/>
      <c r="G86" s="20"/>
      <c r="H86" s="20"/>
      <c r="I86" s="20"/>
      <c r="J86" s="20"/>
      <c r="K86" s="20"/>
      <c r="L86" s="18"/>
    </row>
    <row r="87" s="2" customFormat="1" ht="16.5" customHeight="1">
      <c r="A87" s="30"/>
      <c r="B87" s="31"/>
      <c r="C87" s="32"/>
      <c r="D87" s="32"/>
      <c r="E87" s="174" t="s">
        <v>114</v>
      </c>
      <c r="F87" s="32"/>
      <c r="G87" s="32"/>
      <c r="H87" s="32"/>
      <c r="I87" s="32"/>
      <c r="J87" s="32"/>
      <c r="K87" s="32"/>
      <c r="L87" s="54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="2" customFormat="1" ht="12" customHeight="1">
      <c r="A88" s="30"/>
      <c r="B88" s="31"/>
      <c r="C88" s="27" t="s">
        <v>115</v>
      </c>
      <c r="D88" s="32"/>
      <c r="E88" s="32"/>
      <c r="F88" s="32"/>
      <c r="G88" s="32"/>
      <c r="H88" s="32"/>
      <c r="I88" s="32"/>
      <c r="J88" s="32"/>
      <c r="K88" s="32"/>
      <c r="L88" s="54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="2" customFormat="1" ht="16.5" customHeight="1">
      <c r="A89" s="30"/>
      <c r="B89" s="31"/>
      <c r="C89" s="32"/>
      <c r="D89" s="32"/>
      <c r="E89" s="67" t="str">
        <f>E11</f>
        <v>SO 105 - Rekonstrukce chodníku SO 105</v>
      </c>
      <c r="F89" s="32"/>
      <c r="G89" s="32"/>
      <c r="H89" s="32"/>
      <c r="I89" s="32"/>
      <c r="J89" s="32"/>
      <c r="K89" s="32"/>
      <c r="L89" s="54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="2" customFormat="1" ht="6.96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54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="2" customFormat="1" ht="12" customHeight="1">
      <c r="A91" s="30"/>
      <c r="B91" s="31"/>
      <c r="C91" s="27" t="s">
        <v>18</v>
      </c>
      <c r="D91" s="32"/>
      <c r="E91" s="32"/>
      <c r="F91" s="24" t="str">
        <f>F14</f>
        <v xml:space="preserve"> </v>
      </c>
      <c r="G91" s="32"/>
      <c r="H91" s="32"/>
      <c r="I91" s="27" t="s">
        <v>20</v>
      </c>
      <c r="J91" s="70" t="str">
        <f>IF(J14="","",J14)</f>
        <v>16. 10. 2018</v>
      </c>
      <c r="K91" s="32"/>
      <c r="L91" s="54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="2" customFormat="1" ht="6.96" customHeight="1">
      <c r="A92" s="30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54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="2" customFormat="1" ht="27.9" customHeight="1">
      <c r="A93" s="30"/>
      <c r="B93" s="31"/>
      <c r="C93" s="27" t="s">
        <v>22</v>
      </c>
      <c r="D93" s="32"/>
      <c r="E93" s="32"/>
      <c r="F93" s="24" t="str">
        <f>E17</f>
        <v>Město Český Brod</v>
      </c>
      <c r="G93" s="32"/>
      <c r="H93" s="32"/>
      <c r="I93" s="27" t="s">
        <v>29</v>
      </c>
      <c r="J93" s="28" t="str">
        <f>E23</f>
        <v>FORVIA CZ, S.R.O.</v>
      </c>
      <c r="K93" s="32"/>
      <c r="L93" s="54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="2" customFormat="1" ht="15.15" customHeight="1">
      <c r="A94" s="30"/>
      <c r="B94" s="31"/>
      <c r="C94" s="27" t="s">
        <v>28</v>
      </c>
      <c r="D94" s="32"/>
      <c r="E94" s="32"/>
      <c r="F94" s="24" t="str">
        <f>IF(E20="","",E20)</f>
        <v xml:space="preserve"> </v>
      </c>
      <c r="G94" s="32"/>
      <c r="H94" s="32"/>
      <c r="I94" s="27" t="s">
        <v>34</v>
      </c>
      <c r="J94" s="28" t="str">
        <f>E26</f>
        <v xml:space="preserve"> </v>
      </c>
      <c r="K94" s="32"/>
      <c r="L94" s="54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="2" customFormat="1" ht="10.32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54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="2" customFormat="1" ht="29.28" customHeight="1">
      <c r="A96" s="30"/>
      <c r="B96" s="31"/>
      <c r="C96" s="175" t="s">
        <v>118</v>
      </c>
      <c r="D96" s="176"/>
      <c r="E96" s="176"/>
      <c r="F96" s="176"/>
      <c r="G96" s="176"/>
      <c r="H96" s="176"/>
      <c r="I96" s="176"/>
      <c r="J96" s="177" t="s">
        <v>119</v>
      </c>
      <c r="K96" s="176"/>
      <c r="L96" s="54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="2" customFormat="1" ht="10.32" customHeight="1">
      <c r="A97" s="30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54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="2" customFormat="1" ht="22.8" customHeight="1">
      <c r="A98" s="30"/>
      <c r="B98" s="31"/>
      <c r="C98" s="178" t="s">
        <v>120</v>
      </c>
      <c r="D98" s="32"/>
      <c r="E98" s="32"/>
      <c r="F98" s="32"/>
      <c r="G98" s="32"/>
      <c r="H98" s="32"/>
      <c r="I98" s="32"/>
      <c r="J98" s="101">
        <f>J127</f>
        <v>115779.48000000001</v>
      </c>
      <c r="K98" s="32"/>
      <c r="L98" s="54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5" t="s">
        <v>121</v>
      </c>
    </row>
    <row r="99" s="9" customFormat="1" ht="24.96" customHeight="1">
      <c r="A99" s="9"/>
      <c r="B99" s="179"/>
      <c r="C99" s="180"/>
      <c r="D99" s="181" t="s">
        <v>158</v>
      </c>
      <c r="E99" s="182"/>
      <c r="F99" s="182"/>
      <c r="G99" s="182"/>
      <c r="H99" s="182"/>
      <c r="I99" s="182"/>
      <c r="J99" s="183">
        <f>J128</f>
        <v>86849.98000000001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2" customFormat="1" ht="19.92" customHeight="1">
      <c r="A100" s="12"/>
      <c r="B100" s="229"/>
      <c r="C100" s="124"/>
      <c r="D100" s="230" t="s">
        <v>159</v>
      </c>
      <c r="E100" s="231"/>
      <c r="F100" s="231"/>
      <c r="G100" s="231"/>
      <c r="H100" s="231"/>
      <c r="I100" s="231"/>
      <c r="J100" s="232">
        <f>J129</f>
        <v>18990.080000000002</v>
      </c>
      <c r="K100" s="124"/>
      <c r="L100" s="23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="12" customFormat="1" ht="19.92" customHeight="1">
      <c r="A101" s="12"/>
      <c r="B101" s="229"/>
      <c r="C101" s="124"/>
      <c r="D101" s="230" t="s">
        <v>160</v>
      </c>
      <c r="E101" s="231"/>
      <c r="F101" s="231"/>
      <c r="G101" s="231"/>
      <c r="H101" s="231"/>
      <c r="I101" s="231"/>
      <c r="J101" s="232">
        <f>J172</f>
        <v>47614</v>
      </c>
      <c r="K101" s="124"/>
      <c r="L101" s="23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="12" customFormat="1" ht="19.92" customHeight="1">
      <c r="A102" s="12"/>
      <c r="B102" s="229"/>
      <c r="C102" s="124"/>
      <c r="D102" s="230" t="s">
        <v>162</v>
      </c>
      <c r="E102" s="231"/>
      <c r="F102" s="231"/>
      <c r="G102" s="231"/>
      <c r="H102" s="231"/>
      <c r="I102" s="231"/>
      <c r="J102" s="232">
        <f>J205</f>
        <v>20245.900000000001</v>
      </c>
      <c r="K102" s="124"/>
      <c r="L102" s="23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="9" customFormat="1" ht="24.96" customHeight="1">
      <c r="A103" s="9"/>
      <c r="B103" s="179"/>
      <c r="C103" s="180"/>
      <c r="D103" s="181" t="s">
        <v>163</v>
      </c>
      <c r="E103" s="182"/>
      <c r="F103" s="182"/>
      <c r="G103" s="182"/>
      <c r="H103" s="182"/>
      <c r="I103" s="182"/>
      <c r="J103" s="183">
        <f>J227</f>
        <v>3657.5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2" customFormat="1" ht="19.92" customHeight="1">
      <c r="A104" s="12"/>
      <c r="B104" s="229"/>
      <c r="C104" s="124"/>
      <c r="D104" s="230" t="s">
        <v>164</v>
      </c>
      <c r="E104" s="231"/>
      <c r="F104" s="231"/>
      <c r="G104" s="231"/>
      <c r="H104" s="231"/>
      <c r="I104" s="231"/>
      <c r="J104" s="232">
        <f>J228</f>
        <v>3657.5</v>
      </c>
      <c r="K104" s="124"/>
      <c r="L104" s="23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="9" customFormat="1" ht="24.96" customHeight="1">
      <c r="A105" s="9"/>
      <c r="B105" s="179"/>
      <c r="C105" s="180"/>
      <c r="D105" s="181" t="s">
        <v>122</v>
      </c>
      <c r="E105" s="182"/>
      <c r="F105" s="182"/>
      <c r="G105" s="182"/>
      <c r="H105" s="182"/>
      <c r="I105" s="182"/>
      <c r="J105" s="183">
        <f>J233</f>
        <v>25272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0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54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="2" customFormat="1" ht="6.96" customHeight="1">
      <c r="A107" s="30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4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11" s="2" customFormat="1" ht="6.96" customHeight="1">
      <c r="A111" s="30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4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="2" customFormat="1" ht="24.96" customHeight="1">
      <c r="A112" s="30"/>
      <c r="B112" s="31"/>
      <c r="C112" s="21" t="s">
        <v>123</v>
      </c>
      <c r="D112" s="32"/>
      <c r="E112" s="32"/>
      <c r="F112" s="32"/>
      <c r="G112" s="32"/>
      <c r="H112" s="32"/>
      <c r="I112" s="32"/>
      <c r="J112" s="32"/>
      <c r="K112" s="32"/>
      <c r="L112" s="54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="2" customFormat="1" ht="6.96" customHeight="1">
      <c r="A113" s="30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54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="2" customFormat="1" ht="12" customHeight="1">
      <c r="A114" s="30"/>
      <c r="B114" s="31"/>
      <c r="C114" s="27" t="s">
        <v>14</v>
      </c>
      <c r="D114" s="32"/>
      <c r="E114" s="32"/>
      <c r="F114" s="32"/>
      <c r="G114" s="32"/>
      <c r="H114" s="32"/>
      <c r="I114" s="32"/>
      <c r="J114" s="32"/>
      <c r="K114" s="32"/>
      <c r="L114" s="54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="2" customFormat="1" ht="16.5" customHeight="1">
      <c r="A115" s="30"/>
      <c r="B115" s="31"/>
      <c r="C115" s="32"/>
      <c r="D115" s="32"/>
      <c r="E115" s="174" t="str">
        <f>E7</f>
        <v>Český Brod, ul. Zborovská - Rekonstrukce chodníku</v>
      </c>
      <c r="F115" s="27"/>
      <c r="G115" s="27"/>
      <c r="H115" s="27"/>
      <c r="I115" s="32"/>
      <c r="J115" s="32"/>
      <c r="K115" s="32"/>
      <c r="L115" s="54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="1" customFormat="1" ht="12" customHeight="1">
      <c r="B116" s="19"/>
      <c r="C116" s="27" t="s">
        <v>113</v>
      </c>
      <c r="D116" s="20"/>
      <c r="E116" s="20"/>
      <c r="F116" s="20"/>
      <c r="G116" s="20"/>
      <c r="H116" s="20"/>
      <c r="I116" s="20"/>
      <c r="J116" s="20"/>
      <c r="K116" s="20"/>
      <c r="L116" s="18"/>
    </row>
    <row r="117" s="2" customFormat="1" ht="16.5" customHeight="1">
      <c r="A117" s="30"/>
      <c r="B117" s="31"/>
      <c r="C117" s="32"/>
      <c r="D117" s="32"/>
      <c r="E117" s="174" t="s">
        <v>114</v>
      </c>
      <c r="F117" s="32"/>
      <c r="G117" s="32"/>
      <c r="H117" s="32"/>
      <c r="I117" s="32"/>
      <c r="J117" s="32"/>
      <c r="K117" s="32"/>
      <c r="L117" s="54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="2" customFormat="1" ht="12" customHeight="1">
      <c r="A118" s="30"/>
      <c r="B118" s="31"/>
      <c r="C118" s="27" t="s">
        <v>115</v>
      </c>
      <c r="D118" s="32"/>
      <c r="E118" s="32"/>
      <c r="F118" s="32"/>
      <c r="G118" s="32"/>
      <c r="H118" s="32"/>
      <c r="I118" s="32"/>
      <c r="J118" s="32"/>
      <c r="K118" s="32"/>
      <c r="L118" s="54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="2" customFormat="1" ht="16.5" customHeight="1">
      <c r="A119" s="30"/>
      <c r="B119" s="31"/>
      <c r="C119" s="32"/>
      <c r="D119" s="32"/>
      <c r="E119" s="67" t="str">
        <f>E11</f>
        <v>SO 105 - Rekonstrukce chodníku SO 105</v>
      </c>
      <c r="F119" s="32"/>
      <c r="G119" s="32"/>
      <c r="H119" s="32"/>
      <c r="I119" s="32"/>
      <c r="J119" s="32"/>
      <c r="K119" s="32"/>
      <c r="L119" s="54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="2" customFormat="1" ht="6.96" customHeight="1">
      <c r="A120" s="30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54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="2" customFormat="1" ht="12" customHeight="1">
      <c r="A121" s="30"/>
      <c r="B121" s="31"/>
      <c r="C121" s="27" t="s">
        <v>18</v>
      </c>
      <c r="D121" s="32"/>
      <c r="E121" s="32"/>
      <c r="F121" s="24" t="str">
        <f>F14</f>
        <v xml:space="preserve"> </v>
      </c>
      <c r="G121" s="32"/>
      <c r="H121" s="32"/>
      <c r="I121" s="27" t="s">
        <v>20</v>
      </c>
      <c r="J121" s="70" t="str">
        <f>IF(J14="","",J14)</f>
        <v>16. 10. 2018</v>
      </c>
      <c r="K121" s="32"/>
      <c r="L121" s="54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="2" customFormat="1" ht="6.96" customHeight="1">
      <c r="A122" s="30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54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="2" customFormat="1" ht="27.9" customHeight="1">
      <c r="A123" s="30"/>
      <c r="B123" s="31"/>
      <c r="C123" s="27" t="s">
        <v>22</v>
      </c>
      <c r="D123" s="32"/>
      <c r="E123" s="32"/>
      <c r="F123" s="24" t="str">
        <f>E17</f>
        <v>Město Český Brod</v>
      </c>
      <c r="G123" s="32"/>
      <c r="H123" s="32"/>
      <c r="I123" s="27" t="s">
        <v>29</v>
      </c>
      <c r="J123" s="28" t="str">
        <f>E23</f>
        <v>FORVIA CZ, S.R.O.</v>
      </c>
      <c r="K123" s="32"/>
      <c r="L123" s="54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="2" customFormat="1" ht="15.15" customHeight="1">
      <c r="A124" s="30"/>
      <c r="B124" s="31"/>
      <c r="C124" s="27" t="s">
        <v>28</v>
      </c>
      <c r="D124" s="32"/>
      <c r="E124" s="32"/>
      <c r="F124" s="24" t="str">
        <f>IF(E20="","",E20)</f>
        <v xml:space="preserve"> </v>
      </c>
      <c r="G124" s="32"/>
      <c r="H124" s="32"/>
      <c r="I124" s="27" t="s">
        <v>34</v>
      </c>
      <c r="J124" s="28" t="str">
        <f>E26</f>
        <v xml:space="preserve"> </v>
      </c>
      <c r="K124" s="32"/>
      <c r="L124" s="54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="2" customFormat="1" ht="10.32" customHeight="1">
      <c r="A125" s="30"/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54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="10" customFormat="1" ht="29.28" customHeight="1">
      <c r="A126" s="185"/>
      <c r="B126" s="186"/>
      <c r="C126" s="187" t="s">
        <v>124</v>
      </c>
      <c r="D126" s="188" t="s">
        <v>61</v>
      </c>
      <c r="E126" s="188" t="s">
        <v>57</v>
      </c>
      <c r="F126" s="188" t="s">
        <v>58</v>
      </c>
      <c r="G126" s="188" t="s">
        <v>125</v>
      </c>
      <c r="H126" s="188" t="s">
        <v>126</v>
      </c>
      <c r="I126" s="188" t="s">
        <v>127</v>
      </c>
      <c r="J126" s="188" t="s">
        <v>119</v>
      </c>
      <c r="K126" s="189" t="s">
        <v>128</v>
      </c>
      <c r="L126" s="190"/>
      <c r="M126" s="91" t="s">
        <v>1</v>
      </c>
      <c r="N126" s="92" t="s">
        <v>40</v>
      </c>
      <c r="O126" s="92" t="s">
        <v>129</v>
      </c>
      <c r="P126" s="92" t="s">
        <v>130</v>
      </c>
      <c r="Q126" s="92" t="s">
        <v>131</v>
      </c>
      <c r="R126" s="92" t="s">
        <v>132</v>
      </c>
      <c r="S126" s="92" t="s">
        <v>133</v>
      </c>
      <c r="T126" s="93" t="s">
        <v>134</v>
      </c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</row>
    <row r="127" s="2" customFormat="1" ht="22.8" customHeight="1">
      <c r="A127" s="30"/>
      <c r="B127" s="31"/>
      <c r="C127" s="98" t="s">
        <v>135</v>
      </c>
      <c r="D127" s="32"/>
      <c r="E127" s="32"/>
      <c r="F127" s="32"/>
      <c r="G127" s="32"/>
      <c r="H127" s="32"/>
      <c r="I127" s="32"/>
      <c r="J127" s="191">
        <f>BK127</f>
        <v>115779.48000000001</v>
      </c>
      <c r="K127" s="32"/>
      <c r="L127" s="36"/>
      <c r="M127" s="94"/>
      <c r="N127" s="192"/>
      <c r="O127" s="95"/>
      <c r="P127" s="193">
        <f>P128+P227+P233</f>
        <v>0</v>
      </c>
      <c r="Q127" s="95"/>
      <c r="R127" s="193">
        <f>R128+R227+R233</f>
        <v>0</v>
      </c>
      <c r="S127" s="95"/>
      <c r="T127" s="194">
        <f>T128+T227+T233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5" t="s">
        <v>75</v>
      </c>
      <c r="AU127" s="15" t="s">
        <v>121</v>
      </c>
      <c r="BK127" s="195">
        <f>BK128+BK227+BK233</f>
        <v>115779.48000000001</v>
      </c>
    </row>
    <row r="128" s="11" customFormat="1" ht="25.92" customHeight="1">
      <c r="A128" s="11"/>
      <c r="B128" s="196"/>
      <c r="C128" s="197"/>
      <c r="D128" s="198" t="s">
        <v>75</v>
      </c>
      <c r="E128" s="199" t="s">
        <v>165</v>
      </c>
      <c r="F128" s="199" t="s">
        <v>166</v>
      </c>
      <c r="G128" s="197"/>
      <c r="H128" s="197"/>
      <c r="I128" s="197"/>
      <c r="J128" s="200">
        <f>BK128</f>
        <v>86849.98000000001</v>
      </c>
      <c r="K128" s="197"/>
      <c r="L128" s="201"/>
      <c r="M128" s="202"/>
      <c r="N128" s="203"/>
      <c r="O128" s="203"/>
      <c r="P128" s="204">
        <f>P129+P172+P205</f>
        <v>0</v>
      </c>
      <c r="Q128" s="203"/>
      <c r="R128" s="204">
        <f>R129+R172+R205</f>
        <v>0</v>
      </c>
      <c r="S128" s="203"/>
      <c r="T128" s="205">
        <f>T129+T172+T205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206" t="s">
        <v>83</v>
      </c>
      <c r="AT128" s="207" t="s">
        <v>75</v>
      </c>
      <c r="AU128" s="207" t="s">
        <v>76</v>
      </c>
      <c r="AY128" s="206" t="s">
        <v>139</v>
      </c>
      <c r="BK128" s="208">
        <f>BK129+BK172+BK205</f>
        <v>86849.98000000001</v>
      </c>
    </row>
    <row r="129" s="11" customFormat="1" ht="22.8" customHeight="1">
      <c r="A129" s="11"/>
      <c r="B129" s="196"/>
      <c r="C129" s="197"/>
      <c r="D129" s="198" t="s">
        <v>75</v>
      </c>
      <c r="E129" s="234" t="s">
        <v>83</v>
      </c>
      <c r="F129" s="234" t="s">
        <v>167</v>
      </c>
      <c r="G129" s="197"/>
      <c r="H129" s="197"/>
      <c r="I129" s="197"/>
      <c r="J129" s="235">
        <f>BK129</f>
        <v>18990.080000000002</v>
      </c>
      <c r="K129" s="197"/>
      <c r="L129" s="201"/>
      <c r="M129" s="202"/>
      <c r="N129" s="203"/>
      <c r="O129" s="203"/>
      <c r="P129" s="204">
        <f>SUM(P130:P171)</f>
        <v>0</v>
      </c>
      <c r="Q129" s="203"/>
      <c r="R129" s="204">
        <f>SUM(R130:R171)</f>
        <v>0</v>
      </c>
      <c r="S129" s="203"/>
      <c r="T129" s="205">
        <f>SUM(T130:T171)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06" t="s">
        <v>83</v>
      </c>
      <c r="AT129" s="207" t="s">
        <v>75</v>
      </c>
      <c r="AU129" s="207" t="s">
        <v>83</v>
      </c>
      <c r="AY129" s="206" t="s">
        <v>139</v>
      </c>
      <c r="BK129" s="208">
        <f>SUM(BK130:BK171)</f>
        <v>18990.080000000002</v>
      </c>
    </row>
    <row r="130" s="2" customFormat="1" ht="24" customHeight="1">
      <c r="A130" s="30"/>
      <c r="B130" s="31"/>
      <c r="C130" s="209" t="s">
        <v>83</v>
      </c>
      <c r="D130" s="209" t="s">
        <v>140</v>
      </c>
      <c r="E130" s="210" t="s">
        <v>168</v>
      </c>
      <c r="F130" s="211" t="s">
        <v>169</v>
      </c>
      <c r="G130" s="212" t="s">
        <v>170</v>
      </c>
      <c r="H130" s="213">
        <v>4.8499999999999996</v>
      </c>
      <c r="I130" s="214">
        <v>904</v>
      </c>
      <c r="J130" s="214">
        <f>ROUND(I130*H130,2)</f>
        <v>4384.3999999999996</v>
      </c>
      <c r="K130" s="211" t="s">
        <v>171</v>
      </c>
      <c r="L130" s="36"/>
      <c r="M130" s="215" t="s">
        <v>1</v>
      </c>
      <c r="N130" s="216" t="s">
        <v>41</v>
      </c>
      <c r="O130" s="217">
        <v>0</v>
      </c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219" t="s">
        <v>138</v>
      </c>
      <c r="AT130" s="219" t="s">
        <v>140</v>
      </c>
      <c r="AU130" s="219" t="s">
        <v>85</v>
      </c>
      <c r="AY130" s="15" t="s">
        <v>139</v>
      </c>
      <c r="BE130" s="220">
        <f>IF(N130="základní",J130,0)</f>
        <v>4384.3999999999996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5" t="s">
        <v>83</v>
      </c>
      <c r="BK130" s="220">
        <f>ROUND(I130*H130,2)</f>
        <v>4384.3999999999996</v>
      </c>
      <c r="BL130" s="15" t="s">
        <v>138</v>
      </c>
      <c r="BM130" s="219" t="s">
        <v>518</v>
      </c>
    </row>
    <row r="131" s="2" customFormat="1">
      <c r="A131" s="30"/>
      <c r="B131" s="31"/>
      <c r="C131" s="32"/>
      <c r="D131" s="221" t="s">
        <v>146</v>
      </c>
      <c r="E131" s="32"/>
      <c r="F131" s="222" t="s">
        <v>169</v>
      </c>
      <c r="G131" s="32"/>
      <c r="H131" s="32"/>
      <c r="I131" s="32"/>
      <c r="J131" s="32"/>
      <c r="K131" s="32"/>
      <c r="L131" s="36"/>
      <c r="M131" s="223"/>
      <c r="N131" s="224"/>
      <c r="O131" s="82"/>
      <c r="P131" s="82"/>
      <c r="Q131" s="82"/>
      <c r="R131" s="82"/>
      <c r="S131" s="82"/>
      <c r="T131" s="83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T131" s="15" t="s">
        <v>146</v>
      </c>
      <c r="AU131" s="15" t="s">
        <v>85</v>
      </c>
    </row>
    <row r="132" s="2" customFormat="1">
      <c r="A132" s="30"/>
      <c r="B132" s="31"/>
      <c r="C132" s="32"/>
      <c r="D132" s="221" t="s">
        <v>173</v>
      </c>
      <c r="E132" s="32"/>
      <c r="F132" s="236" t="s">
        <v>174</v>
      </c>
      <c r="G132" s="32"/>
      <c r="H132" s="32"/>
      <c r="I132" s="32"/>
      <c r="J132" s="32"/>
      <c r="K132" s="32"/>
      <c r="L132" s="36"/>
      <c r="M132" s="223"/>
      <c r="N132" s="224"/>
      <c r="O132" s="82"/>
      <c r="P132" s="82"/>
      <c r="Q132" s="82"/>
      <c r="R132" s="82"/>
      <c r="S132" s="82"/>
      <c r="T132" s="83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5" t="s">
        <v>173</v>
      </c>
      <c r="AU132" s="15" t="s">
        <v>85</v>
      </c>
    </row>
    <row r="133" s="2" customFormat="1">
      <c r="A133" s="30"/>
      <c r="B133" s="31"/>
      <c r="C133" s="32"/>
      <c r="D133" s="221" t="s">
        <v>175</v>
      </c>
      <c r="E133" s="32"/>
      <c r="F133" s="236" t="s">
        <v>176</v>
      </c>
      <c r="G133" s="32"/>
      <c r="H133" s="32"/>
      <c r="I133" s="32"/>
      <c r="J133" s="32"/>
      <c r="K133" s="32"/>
      <c r="L133" s="36"/>
      <c r="M133" s="223"/>
      <c r="N133" s="224"/>
      <c r="O133" s="82"/>
      <c r="P133" s="82"/>
      <c r="Q133" s="82"/>
      <c r="R133" s="82"/>
      <c r="S133" s="82"/>
      <c r="T133" s="83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T133" s="15" t="s">
        <v>175</v>
      </c>
      <c r="AU133" s="15" t="s">
        <v>85</v>
      </c>
    </row>
    <row r="134" s="13" customFormat="1">
      <c r="A134" s="13"/>
      <c r="B134" s="237"/>
      <c r="C134" s="238"/>
      <c r="D134" s="221" t="s">
        <v>177</v>
      </c>
      <c r="E134" s="239" t="s">
        <v>1</v>
      </c>
      <c r="F134" s="240" t="s">
        <v>519</v>
      </c>
      <c r="G134" s="238"/>
      <c r="H134" s="241">
        <v>4.2000000000000002</v>
      </c>
      <c r="I134" s="238"/>
      <c r="J134" s="238"/>
      <c r="K134" s="238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177</v>
      </c>
      <c r="AU134" s="246" t="s">
        <v>85</v>
      </c>
      <c r="AV134" s="13" t="s">
        <v>85</v>
      </c>
      <c r="AW134" s="13" t="s">
        <v>33</v>
      </c>
      <c r="AX134" s="13" t="s">
        <v>76</v>
      </c>
      <c r="AY134" s="246" t="s">
        <v>139</v>
      </c>
    </row>
    <row r="135" s="13" customFormat="1">
      <c r="A135" s="13"/>
      <c r="B135" s="237"/>
      <c r="C135" s="238"/>
      <c r="D135" s="221" t="s">
        <v>177</v>
      </c>
      <c r="E135" s="239" t="s">
        <v>1</v>
      </c>
      <c r="F135" s="240" t="s">
        <v>520</v>
      </c>
      <c r="G135" s="238"/>
      <c r="H135" s="241">
        <v>0.65000000000000002</v>
      </c>
      <c r="I135" s="238"/>
      <c r="J135" s="238"/>
      <c r="K135" s="238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177</v>
      </c>
      <c r="AU135" s="246" t="s">
        <v>85</v>
      </c>
      <c r="AV135" s="13" t="s">
        <v>85</v>
      </c>
      <c r="AW135" s="13" t="s">
        <v>33</v>
      </c>
      <c r="AX135" s="13" t="s">
        <v>76</v>
      </c>
      <c r="AY135" s="246" t="s">
        <v>139</v>
      </c>
    </row>
    <row r="136" s="2" customFormat="1" ht="24" customHeight="1">
      <c r="A136" s="30"/>
      <c r="B136" s="31"/>
      <c r="C136" s="209" t="s">
        <v>85</v>
      </c>
      <c r="D136" s="209" t="s">
        <v>140</v>
      </c>
      <c r="E136" s="210" t="s">
        <v>180</v>
      </c>
      <c r="F136" s="211" t="s">
        <v>181</v>
      </c>
      <c r="G136" s="212" t="s">
        <v>170</v>
      </c>
      <c r="H136" s="213">
        <v>20.199999999999999</v>
      </c>
      <c r="I136" s="214">
        <v>452</v>
      </c>
      <c r="J136" s="214">
        <f>ROUND(I136*H136,2)</f>
        <v>9130.3999999999996</v>
      </c>
      <c r="K136" s="211" t="s">
        <v>171</v>
      </c>
      <c r="L136" s="36"/>
      <c r="M136" s="215" t="s">
        <v>1</v>
      </c>
      <c r="N136" s="216" t="s">
        <v>41</v>
      </c>
      <c r="O136" s="217">
        <v>0</v>
      </c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219" t="s">
        <v>138</v>
      </c>
      <c r="AT136" s="219" t="s">
        <v>140</v>
      </c>
      <c r="AU136" s="219" t="s">
        <v>85</v>
      </c>
      <c r="AY136" s="15" t="s">
        <v>139</v>
      </c>
      <c r="BE136" s="220">
        <f>IF(N136="základní",J136,0)</f>
        <v>9130.3999999999996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15" t="s">
        <v>83</v>
      </c>
      <c r="BK136" s="220">
        <f>ROUND(I136*H136,2)</f>
        <v>9130.3999999999996</v>
      </c>
      <c r="BL136" s="15" t="s">
        <v>138</v>
      </c>
      <c r="BM136" s="219" t="s">
        <v>521</v>
      </c>
    </row>
    <row r="137" s="2" customFormat="1">
      <c r="A137" s="30"/>
      <c r="B137" s="31"/>
      <c r="C137" s="32"/>
      <c r="D137" s="221" t="s">
        <v>146</v>
      </c>
      <c r="E137" s="32"/>
      <c r="F137" s="222" t="s">
        <v>181</v>
      </c>
      <c r="G137" s="32"/>
      <c r="H137" s="32"/>
      <c r="I137" s="32"/>
      <c r="J137" s="32"/>
      <c r="K137" s="32"/>
      <c r="L137" s="36"/>
      <c r="M137" s="223"/>
      <c r="N137" s="224"/>
      <c r="O137" s="82"/>
      <c r="P137" s="82"/>
      <c r="Q137" s="82"/>
      <c r="R137" s="82"/>
      <c r="S137" s="82"/>
      <c r="T137" s="83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T137" s="15" t="s">
        <v>146</v>
      </c>
      <c r="AU137" s="15" t="s">
        <v>85</v>
      </c>
    </row>
    <row r="138" s="2" customFormat="1">
      <c r="A138" s="30"/>
      <c r="B138" s="31"/>
      <c r="C138" s="32"/>
      <c r="D138" s="221" t="s">
        <v>173</v>
      </c>
      <c r="E138" s="32"/>
      <c r="F138" s="236" t="s">
        <v>174</v>
      </c>
      <c r="G138" s="32"/>
      <c r="H138" s="32"/>
      <c r="I138" s="32"/>
      <c r="J138" s="32"/>
      <c r="K138" s="32"/>
      <c r="L138" s="36"/>
      <c r="M138" s="223"/>
      <c r="N138" s="224"/>
      <c r="O138" s="82"/>
      <c r="P138" s="82"/>
      <c r="Q138" s="82"/>
      <c r="R138" s="82"/>
      <c r="S138" s="82"/>
      <c r="T138" s="83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T138" s="15" t="s">
        <v>173</v>
      </c>
      <c r="AU138" s="15" t="s">
        <v>85</v>
      </c>
    </row>
    <row r="139" s="2" customFormat="1">
      <c r="A139" s="30"/>
      <c r="B139" s="31"/>
      <c r="C139" s="32"/>
      <c r="D139" s="221" t="s">
        <v>175</v>
      </c>
      <c r="E139" s="32"/>
      <c r="F139" s="236" t="s">
        <v>183</v>
      </c>
      <c r="G139" s="32"/>
      <c r="H139" s="32"/>
      <c r="I139" s="32"/>
      <c r="J139" s="32"/>
      <c r="K139" s="32"/>
      <c r="L139" s="36"/>
      <c r="M139" s="223"/>
      <c r="N139" s="224"/>
      <c r="O139" s="82"/>
      <c r="P139" s="82"/>
      <c r="Q139" s="82"/>
      <c r="R139" s="82"/>
      <c r="S139" s="82"/>
      <c r="T139" s="83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T139" s="15" t="s">
        <v>175</v>
      </c>
      <c r="AU139" s="15" t="s">
        <v>85</v>
      </c>
    </row>
    <row r="140" s="13" customFormat="1">
      <c r="A140" s="13"/>
      <c r="B140" s="237"/>
      <c r="C140" s="238"/>
      <c r="D140" s="221" t="s">
        <v>177</v>
      </c>
      <c r="E140" s="239" t="s">
        <v>1</v>
      </c>
      <c r="F140" s="240" t="s">
        <v>522</v>
      </c>
      <c r="G140" s="238"/>
      <c r="H140" s="241">
        <v>18</v>
      </c>
      <c r="I140" s="238"/>
      <c r="J140" s="238"/>
      <c r="K140" s="238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177</v>
      </c>
      <c r="AU140" s="246" t="s">
        <v>85</v>
      </c>
      <c r="AV140" s="13" t="s">
        <v>85</v>
      </c>
      <c r="AW140" s="13" t="s">
        <v>33</v>
      </c>
      <c r="AX140" s="13" t="s">
        <v>76</v>
      </c>
      <c r="AY140" s="246" t="s">
        <v>139</v>
      </c>
    </row>
    <row r="141" s="13" customFormat="1">
      <c r="A141" s="13"/>
      <c r="B141" s="237"/>
      <c r="C141" s="238"/>
      <c r="D141" s="221" t="s">
        <v>177</v>
      </c>
      <c r="E141" s="239" t="s">
        <v>1</v>
      </c>
      <c r="F141" s="240" t="s">
        <v>523</v>
      </c>
      <c r="G141" s="238"/>
      <c r="H141" s="241">
        <v>2.2000000000000002</v>
      </c>
      <c r="I141" s="238"/>
      <c r="J141" s="238"/>
      <c r="K141" s="238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177</v>
      </c>
      <c r="AU141" s="246" t="s">
        <v>85</v>
      </c>
      <c r="AV141" s="13" t="s">
        <v>85</v>
      </c>
      <c r="AW141" s="13" t="s">
        <v>33</v>
      </c>
      <c r="AX141" s="13" t="s">
        <v>76</v>
      </c>
      <c r="AY141" s="246" t="s">
        <v>139</v>
      </c>
    </row>
    <row r="142" s="2" customFormat="1" ht="24" customHeight="1">
      <c r="A142" s="30"/>
      <c r="B142" s="31"/>
      <c r="C142" s="209" t="s">
        <v>153</v>
      </c>
      <c r="D142" s="209" t="s">
        <v>140</v>
      </c>
      <c r="E142" s="210" t="s">
        <v>186</v>
      </c>
      <c r="F142" s="211" t="s">
        <v>187</v>
      </c>
      <c r="G142" s="212" t="s">
        <v>188</v>
      </c>
      <c r="H142" s="213">
        <v>6</v>
      </c>
      <c r="I142" s="214">
        <v>89</v>
      </c>
      <c r="J142" s="214">
        <f>ROUND(I142*H142,2)</f>
        <v>534</v>
      </c>
      <c r="K142" s="211" t="s">
        <v>171</v>
      </c>
      <c r="L142" s="36"/>
      <c r="M142" s="215" t="s">
        <v>1</v>
      </c>
      <c r="N142" s="216" t="s">
        <v>41</v>
      </c>
      <c r="O142" s="217">
        <v>0</v>
      </c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219" t="s">
        <v>138</v>
      </c>
      <c r="AT142" s="219" t="s">
        <v>140</v>
      </c>
      <c r="AU142" s="219" t="s">
        <v>85</v>
      </c>
      <c r="AY142" s="15" t="s">
        <v>139</v>
      </c>
      <c r="BE142" s="220">
        <f>IF(N142="základní",J142,0)</f>
        <v>534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5" t="s">
        <v>83</v>
      </c>
      <c r="BK142" s="220">
        <f>ROUND(I142*H142,2)</f>
        <v>534</v>
      </c>
      <c r="BL142" s="15" t="s">
        <v>138</v>
      </c>
      <c r="BM142" s="219" t="s">
        <v>524</v>
      </c>
    </row>
    <row r="143" s="2" customFormat="1">
      <c r="A143" s="30"/>
      <c r="B143" s="31"/>
      <c r="C143" s="32"/>
      <c r="D143" s="221" t="s">
        <v>146</v>
      </c>
      <c r="E143" s="32"/>
      <c r="F143" s="222" t="s">
        <v>190</v>
      </c>
      <c r="G143" s="32"/>
      <c r="H143" s="32"/>
      <c r="I143" s="32"/>
      <c r="J143" s="32"/>
      <c r="K143" s="32"/>
      <c r="L143" s="36"/>
      <c r="M143" s="223"/>
      <c r="N143" s="224"/>
      <c r="O143" s="82"/>
      <c r="P143" s="82"/>
      <c r="Q143" s="82"/>
      <c r="R143" s="82"/>
      <c r="S143" s="82"/>
      <c r="T143" s="83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T143" s="15" t="s">
        <v>146</v>
      </c>
      <c r="AU143" s="15" t="s">
        <v>85</v>
      </c>
    </row>
    <row r="144" s="2" customFormat="1">
      <c r="A144" s="30"/>
      <c r="B144" s="31"/>
      <c r="C144" s="32"/>
      <c r="D144" s="221" t="s">
        <v>173</v>
      </c>
      <c r="E144" s="32"/>
      <c r="F144" s="236" t="s">
        <v>174</v>
      </c>
      <c r="G144" s="32"/>
      <c r="H144" s="32"/>
      <c r="I144" s="32"/>
      <c r="J144" s="32"/>
      <c r="K144" s="32"/>
      <c r="L144" s="36"/>
      <c r="M144" s="223"/>
      <c r="N144" s="224"/>
      <c r="O144" s="82"/>
      <c r="P144" s="82"/>
      <c r="Q144" s="82"/>
      <c r="R144" s="82"/>
      <c r="S144" s="82"/>
      <c r="T144" s="83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T144" s="15" t="s">
        <v>173</v>
      </c>
      <c r="AU144" s="15" t="s">
        <v>85</v>
      </c>
    </row>
    <row r="145" s="2" customFormat="1">
      <c r="A145" s="30"/>
      <c r="B145" s="31"/>
      <c r="C145" s="32"/>
      <c r="D145" s="221" t="s">
        <v>175</v>
      </c>
      <c r="E145" s="32"/>
      <c r="F145" s="236" t="s">
        <v>191</v>
      </c>
      <c r="G145" s="32"/>
      <c r="H145" s="32"/>
      <c r="I145" s="32"/>
      <c r="J145" s="32"/>
      <c r="K145" s="32"/>
      <c r="L145" s="36"/>
      <c r="M145" s="223"/>
      <c r="N145" s="224"/>
      <c r="O145" s="82"/>
      <c r="P145" s="82"/>
      <c r="Q145" s="82"/>
      <c r="R145" s="82"/>
      <c r="S145" s="82"/>
      <c r="T145" s="83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T145" s="15" t="s">
        <v>175</v>
      </c>
      <c r="AU145" s="15" t="s">
        <v>85</v>
      </c>
    </row>
    <row r="146" s="13" customFormat="1">
      <c r="A146" s="13"/>
      <c r="B146" s="237"/>
      <c r="C146" s="238"/>
      <c r="D146" s="221" t="s">
        <v>177</v>
      </c>
      <c r="E146" s="239" t="s">
        <v>1</v>
      </c>
      <c r="F146" s="240" t="s">
        <v>525</v>
      </c>
      <c r="G146" s="238"/>
      <c r="H146" s="241">
        <v>6</v>
      </c>
      <c r="I146" s="238"/>
      <c r="J146" s="238"/>
      <c r="K146" s="238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177</v>
      </c>
      <c r="AU146" s="246" t="s">
        <v>85</v>
      </c>
      <c r="AV146" s="13" t="s">
        <v>85</v>
      </c>
      <c r="AW146" s="13" t="s">
        <v>33</v>
      </c>
      <c r="AX146" s="13" t="s">
        <v>83</v>
      </c>
      <c r="AY146" s="246" t="s">
        <v>139</v>
      </c>
    </row>
    <row r="147" s="2" customFormat="1" ht="24" customHeight="1">
      <c r="A147" s="30"/>
      <c r="B147" s="31"/>
      <c r="C147" s="209" t="s">
        <v>138</v>
      </c>
      <c r="D147" s="209" t="s">
        <v>140</v>
      </c>
      <c r="E147" s="210" t="s">
        <v>193</v>
      </c>
      <c r="F147" s="211" t="s">
        <v>194</v>
      </c>
      <c r="G147" s="212" t="s">
        <v>188</v>
      </c>
      <c r="H147" s="213">
        <v>6</v>
      </c>
      <c r="I147" s="214">
        <v>144</v>
      </c>
      <c r="J147" s="214">
        <f>ROUND(I147*H147,2)</f>
        <v>864</v>
      </c>
      <c r="K147" s="211" t="s">
        <v>171</v>
      </c>
      <c r="L147" s="36"/>
      <c r="M147" s="215" t="s">
        <v>1</v>
      </c>
      <c r="N147" s="216" t="s">
        <v>41</v>
      </c>
      <c r="O147" s="217">
        <v>0</v>
      </c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219" t="s">
        <v>138</v>
      </c>
      <c r="AT147" s="219" t="s">
        <v>140</v>
      </c>
      <c r="AU147" s="219" t="s">
        <v>85</v>
      </c>
      <c r="AY147" s="15" t="s">
        <v>139</v>
      </c>
      <c r="BE147" s="220">
        <f>IF(N147="základní",J147,0)</f>
        <v>864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5" t="s">
        <v>83</v>
      </c>
      <c r="BK147" s="220">
        <f>ROUND(I147*H147,2)</f>
        <v>864</v>
      </c>
      <c r="BL147" s="15" t="s">
        <v>138</v>
      </c>
      <c r="BM147" s="219" t="s">
        <v>526</v>
      </c>
    </row>
    <row r="148" s="2" customFormat="1">
      <c r="A148" s="30"/>
      <c r="B148" s="31"/>
      <c r="C148" s="32"/>
      <c r="D148" s="221" t="s">
        <v>146</v>
      </c>
      <c r="E148" s="32"/>
      <c r="F148" s="222" t="s">
        <v>194</v>
      </c>
      <c r="G148" s="32"/>
      <c r="H148" s="32"/>
      <c r="I148" s="32"/>
      <c r="J148" s="32"/>
      <c r="K148" s="32"/>
      <c r="L148" s="36"/>
      <c r="M148" s="223"/>
      <c r="N148" s="224"/>
      <c r="O148" s="82"/>
      <c r="P148" s="82"/>
      <c r="Q148" s="82"/>
      <c r="R148" s="82"/>
      <c r="S148" s="82"/>
      <c r="T148" s="83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T148" s="15" t="s">
        <v>146</v>
      </c>
      <c r="AU148" s="15" t="s">
        <v>85</v>
      </c>
    </row>
    <row r="149" s="2" customFormat="1">
      <c r="A149" s="30"/>
      <c r="B149" s="31"/>
      <c r="C149" s="32"/>
      <c r="D149" s="221" t="s">
        <v>173</v>
      </c>
      <c r="E149" s="32"/>
      <c r="F149" s="236" t="s">
        <v>196</v>
      </c>
      <c r="G149" s="32"/>
      <c r="H149" s="32"/>
      <c r="I149" s="32"/>
      <c r="J149" s="32"/>
      <c r="K149" s="32"/>
      <c r="L149" s="36"/>
      <c r="M149" s="223"/>
      <c r="N149" s="224"/>
      <c r="O149" s="82"/>
      <c r="P149" s="82"/>
      <c r="Q149" s="82"/>
      <c r="R149" s="82"/>
      <c r="S149" s="82"/>
      <c r="T149" s="83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5" t="s">
        <v>173</v>
      </c>
      <c r="AU149" s="15" t="s">
        <v>85</v>
      </c>
    </row>
    <row r="150" s="13" customFormat="1">
      <c r="A150" s="13"/>
      <c r="B150" s="237"/>
      <c r="C150" s="238"/>
      <c r="D150" s="221" t="s">
        <v>177</v>
      </c>
      <c r="E150" s="239" t="s">
        <v>1</v>
      </c>
      <c r="F150" s="240" t="s">
        <v>527</v>
      </c>
      <c r="G150" s="238"/>
      <c r="H150" s="241">
        <v>6</v>
      </c>
      <c r="I150" s="238"/>
      <c r="J150" s="238"/>
      <c r="K150" s="238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177</v>
      </c>
      <c r="AU150" s="246" t="s">
        <v>85</v>
      </c>
      <c r="AV150" s="13" t="s">
        <v>85</v>
      </c>
      <c r="AW150" s="13" t="s">
        <v>33</v>
      </c>
      <c r="AX150" s="13" t="s">
        <v>83</v>
      </c>
      <c r="AY150" s="246" t="s">
        <v>139</v>
      </c>
    </row>
    <row r="151" s="2" customFormat="1" ht="16.5" customHeight="1">
      <c r="A151" s="30"/>
      <c r="B151" s="31"/>
      <c r="C151" s="209" t="s">
        <v>198</v>
      </c>
      <c r="D151" s="209" t="s">
        <v>140</v>
      </c>
      <c r="E151" s="210" t="s">
        <v>199</v>
      </c>
      <c r="F151" s="211" t="s">
        <v>200</v>
      </c>
      <c r="G151" s="212" t="s">
        <v>170</v>
      </c>
      <c r="H151" s="213">
        <v>2.3250000000000002</v>
      </c>
      <c r="I151" s="214">
        <v>51</v>
      </c>
      <c r="J151" s="214">
        <f>ROUND(I151*H151,2)</f>
        <v>118.58</v>
      </c>
      <c r="K151" s="211" t="s">
        <v>171</v>
      </c>
      <c r="L151" s="36"/>
      <c r="M151" s="215" t="s">
        <v>1</v>
      </c>
      <c r="N151" s="216" t="s">
        <v>41</v>
      </c>
      <c r="O151" s="217">
        <v>0</v>
      </c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219" t="s">
        <v>138</v>
      </c>
      <c r="AT151" s="219" t="s">
        <v>140</v>
      </c>
      <c r="AU151" s="219" t="s">
        <v>85</v>
      </c>
      <c r="AY151" s="15" t="s">
        <v>139</v>
      </c>
      <c r="BE151" s="220">
        <f>IF(N151="základní",J151,0)</f>
        <v>118.58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5" t="s">
        <v>83</v>
      </c>
      <c r="BK151" s="220">
        <f>ROUND(I151*H151,2)</f>
        <v>118.58</v>
      </c>
      <c r="BL151" s="15" t="s">
        <v>138</v>
      </c>
      <c r="BM151" s="219" t="s">
        <v>528</v>
      </c>
    </row>
    <row r="152" s="2" customFormat="1">
      <c r="A152" s="30"/>
      <c r="B152" s="31"/>
      <c r="C152" s="32"/>
      <c r="D152" s="221" t="s">
        <v>146</v>
      </c>
      <c r="E152" s="32"/>
      <c r="F152" s="222" t="s">
        <v>200</v>
      </c>
      <c r="G152" s="32"/>
      <c r="H152" s="32"/>
      <c r="I152" s="32"/>
      <c r="J152" s="32"/>
      <c r="K152" s="32"/>
      <c r="L152" s="36"/>
      <c r="M152" s="223"/>
      <c r="N152" s="224"/>
      <c r="O152" s="82"/>
      <c r="P152" s="82"/>
      <c r="Q152" s="82"/>
      <c r="R152" s="82"/>
      <c r="S152" s="82"/>
      <c r="T152" s="83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T152" s="15" t="s">
        <v>146</v>
      </c>
      <c r="AU152" s="15" t="s">
        <v>85</v>
      </c>
    </row>
    <row r="153" s="2" customFormat="1">
      <c r="A153" s="30"/>
      <c r="B153" s="31"/>
      <c r="C153" s="32"/>
      <c r="D153" s="221" t="s">
        <v>173</v>
      </c>
      <c r="E153" s="32"/>
      <c r="F153" s="236" t="s">
        <v>202</v>
      </c>
      <c r="G153" s="32"/>
      <c r="H153" s="32"/>
      <c r="I153" s="32"/>
      <c r="J153" s="32"/>
      <c r="K153" s="32"/>
      <c r="L153" s="36"/>
      <c r="M153" s="223"/>
      <c r="N153" s="224"/>
      <c r="O153" s="82"/>
      <c r="P153" s="82"/>
      <c r="Q153" s="82"/>
      <c r="R153" s="82"/>
      <c r="S153" s="82"/>
      <c r="T153" s="83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T153" s="15" t="s">
        <v>173</v>
      </c>
      <c r="AU153" s="15" t="s">
        <v>85</v>
      </c>
    </row>
    <row r="154" s="13" customFormat="1">
      <c r="A154" s="13"/>
      <c r="B154" s="237"/>
      <c r="C154" s="238"/>
      <c r="D154" s="221" t="s">
        <v>177</v>
      </c>
      <c r="E154" s="239" t="s">
        <v>1</v>
      </c>
      <c r="F154" s="240" t="s">
        <v>529</v>
      </c>
      <c r="G154" s="238"/>
      <c r="H154" s="241">
        <v>2.3250000000000002</v>
      </c>
      <c r="I154" s="238"/>
      <c r="J154" s="238"/>
      <c r="K154" s="238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177</v>
      </c>
      <c r="AU154" s="246" t="s">
        <v>85</v>
      </c>
      <c r="AV154" s="13" t="s">
        <v>85</v>
      </c>
      <c r="AW154" s="13" t="s">
        <v>33</v>
      </c>
      <c r="AX154" s="13" t="s">
        <v>83</v>
      </c>
      <c r="AY154" s="246" t="s">
        <v>139</v>
      </c>
    </row>
    <row r="155" s="2" customFormat="1" ht="24" customHeight="1">
      <c r="A155" s="30"/>
      <c r="B155" s="31"/>
      <c r="C155" s="209" t="s">
        <v>205</v>
      </c>
      <c r="D155" s="209" t="s">
        <v>140</v>
      </c>
      <c r="E155" s="210" t="s">
        <v>206</v>
      </c>
      <c r="F155" s="211" t="s">
        <v>207</v>
      </c>
      <c r="G155" s="212" t="s">
        <v>170</v>
      </c>
      <c r="H155" s="213">
        <v>3.1000000000000001</v>
      </c>
      <c r="I155" s="214">
        <v>377</v>
      </c>
      <c r="J155" s="214">
        <f>ROUND(I155*H155,2)</f>
        <v>1168.7000000000001</v>
      </c>
      <c r="K155" s="211" t="s">
        <v>171</v>
      </c>
      <c r="L155" s="36"/>
      <c r="M155" s="215" t="s">
        <v>1</v>
      </c>
      <c r="N155" s="216" t="s">
        <v>41</v>
      </c>
      <c r="O155" s="217">
        <v>0</v>
      </c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219" t="s">
        <v>138</v>
      </c>
      <c r="AT155" s="219" t="s">
        <v>140</v>
      </c>
      <c r="AU155" s="219" t="s">
        <v>85</v>
      </c>
      <c r="AY155" s="15" t="s">
        <v>139</v>
      </c>
      <c r="BE155" s="220">
        <f>IF(N155="základní",J155,0)</f>
        <v>1168.7000000000001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15" t="s">
        <v>83</v>
      </c>
      <c r="BK155" s="220">
        <f>ROUND(I155*H155,2)</f>
        <v>1168.7000000000001</v>
      </c>
      <c r="BL155" s="15" t="s">
        <v>138</v>
      </c>
      <c r="BM155" s="219" t="s">
        <v>530</v>
      </c>
    </row>
    <row r="156" s="2" customFormat="1">
      <c r="A156" s="30"/>
      <c r="B156" s="31"/>
      <c r="C156" s="32"/>
      <c r="D156" s="221" t="s">
        <v>146</v>
      </c>
      <c r="E156" s="32"/>
      <c r="F156" s="222" t="s">
        <v>207</v>
      </c>
      <c r="G156" s="32"/>
      <c r="H156" s="32"/>
      <c r="I156" s="32"/>
      <c r="J156" s="32"/>
      <c r="K156" s="32"/>
      <c r="L156" s="36"/>
      <c r="M156" s="223"/>
      <c r="N156" s="224"/>
      <c r="O156" s="82"/>
      <c r="P156" s="82"/>
      <c r="Q156" s="82"/>
      <c r="R156" s="82"/>
      <c r="S156" s="82"/>
      <c r="T156" s="83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T156" s="15" t="s">
        <v>146</v>
      </c>
      <c r="AU156" s="15" t="s">
        <v>85</v>
      </c>
    </row>
    <row r="157" s="2" customFormat="1">
      <c r="A157" s="30"/>
      <c r="B157" s="31"/>
      <c r="C157" s="32"/>
      <c r="D157" s="221" t="s">
        <v>173</v>
      </c>
      <c r="E157" s="32"/>
      <c r="F157" s="236" t="s">
        <v>209</v>
      </c>
      <c r="G157" s="32"/>
      <c r="H157" s="32"/>
      <c r="I157" s="32"/>
      <c r="J157" s="32"/>
      <c r="K157" s="32"/>
      <c r="L157" s="36"/>
      <c r="M157" s="223"/>
      <c r="N157" s="224"/>
      <c r="O157" s="82"/>
      <c r="P157" s="82"/>
      <c r="Q157" s="82"/>
      <c r="R157" s="82"/>
      <c r="S157" s="82"/>
      <c r="T157" s="83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T157" s="15" t="s">
        <v>173</v>
      </c>
      <c r="AU157" s="15" t="s">
        <v>85</v>
      </c>
    </row>
    <row r="158" s="2" customFormat="1">
      <c r="A158" s="30"/>
      <c r="B158" s="31"/>
      <c r="C158" s="32"/>
      <c r="D158" s="221" t="s">
        <v>175</v>
      </c>
      <c r="E158" s="32"/>
      <c r="F158" s="236" t="s">
        <v>183</v>
      </c>
      <c r="G158" s="32"/>
      <c r="H158" s="32"/>
      <c r="I158" s="32"/>
      <c r="J158" s="32"/>
      <c r="K158" s="32"/>
      <c r="L158" s="36"/>
      <c r="M158" s="223"/>
      <c r="N158" s="224"/>
      <c r="O158" s="82"/>
      <c r="P158" s="82"/>
      <c r="Q158" s="82"/>
      <c r="R158" s="82"/>
      <c r="S158" s="82"/>
      <c r="T158" s="83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T158" s="15" t="s">
        <v>175</v>
      </c>
      <c r="AU158" s="15" t="s">
        <v>85</v>
      </c>
    </row>
    <row r="159" s="13" customFormat="1">
      <c r="A159" s="13"/>
      <c r="B159" s="237"/>
      <c r="C159" s="238"/>
      <c r="D159" s="221" t="s">
        <v>177</v>
      </c>
      <c r="E159" s="239" t="s">
        <v>1</v>
      </c>
      <c r="F159" s="240" t="s">
        <v>531</v>
      </c>
      <c r="G159" s="238"/>
      <c r="H159" s="241">
        <v>3.1000000000000001</v>
      </c>
      <c r="I159" s="238"/>
      <c r="J159" s="238"/>
      <c r="K159" s="238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177</v>
      </c>
      <c r="AU159" s="246" t="s">
        <v>85</v>
      </c>
      <c r="AV159" s="13" t="s">
        <v>85</v>
      </c>
      <c r="AW159" s="13" t="s">
        <v>33</v>
      </c>
      <c r="AX159" s="13" t="s">
        <v>83</v>
      </c>
      <c r="AY159" s="246" t="s">
        <v>139</v>
      </c>
    </row>
    <row r="160" s="2" customFormat="1" ht="16.5" customHeight="1">
      <c r="A160" s="30"/>
      <c r="B160" s="31"/>
      <c r="C160" s="209" t="s">
        <v>211</v>
      </c>
      <c r="D160" s="209" t="s">
        <v>140</v>
      </c>
      <c r="E160" s="210" t="s">
        <v>212</v>
      </c>
      <c r="F160" s="211" t="s">
        <v>213</v>
      </c>
      <c r="G160" s="212" t="s">
        <v>170</v>
      </c>
      <c r="H160" s="213">
        <v>3.1000000000000001</v>
      </c>
      <c r="I160" s="214">
        <v>625</v>
      </c>
      <c r="J160" s="214">
        <f>ROUND(I160*H160,2)</f>
        <v>1937.5</v>
      </c>
      <c r="K160" s="211" t="s">
        <v>171</v>
      </c>
      <c r="L160" s="36"/>
      <c r="M160" s="215" t="s">
        <v>1</v>
      </c>
      <c r="N160" s="216" t="s">
        <v>41</v>
      </c>
      <c r="O160" s="217">
        <v>0</v>
      </c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219" t="s">
        <v>138</v>
      </c>
      <c r="AT160" s="219" t="s">
        <v>140</v>
      </c>
      <c r="AU160" s="219" t="s">
        <v>85</v>
      </c>
      <c r="AY160" s="15" t="s">
        <v>139</v>
      </c>
      <c r="BE160" s="220">
        <f>IF(N160="základní",J160,0)</f>
        <v>1937.5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5" t="s">
        <v>83</v>
      </c>
      <c r="BK160" s="220">
        <f>ROUND(I160*H160,2)</f>
        <v>1937.5</v>
      </c>
      <c r="BL160" s="15" t="s">
        <v>138</v>
      </c>
      <c r="BM160" s="219" t="s">
        <v>532</v>
      </c>
    </row>
    <row r="161" s="2" customFormat="1">
      <c r="A161" s="30"/>
      <c r="B161" s="31"/>
      <c r="C161" s="32"/>
      <c r="D161" s="221" t="s">
        <v>146</v>
      </c>
      <c r="E161" s="32"/>
      <c r="F161" s="222" t="s">
        <v>213</v>
      </c>
      <c r="G161" s="32"/>
      <c r="H161" s="32"/>
      <c r="I161" s="32"/>
      <c r="J161" s="32"/>
      <c r="K161" s="32"/>
      <c r="L161" s="36"/>
      <c r="M161" s="223"/>
      <c r="N161" s="224"/>
      <c r="O161" s="82"/>
      <c r="P161" s="82"/>
      <c r="Q161" s="82"/>
      <c r="R161" s="82"/>
      <c r="S161" s="82"/>
      <c r="T161" s="83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T161" s="15" t="s">
        <v>146</v>
      </c>
      <c r="AU161" s="15" t="s">
        <v>85</v>
      </c>
    </row>
    <row r="162" s="2" customFormat="1">
      <c r="A162" s="30"/>
      <c r="B162" s="31"/>
      <c r="C162" s="32"/>
      <c r="D162" s="221" t="s">
        <v>173</v>
      </c>
      <c r="E162" s="32"/>
      <c r="F162" s="236" t="s">
        <v>215</v>
      </c>
      <c r="G162" s="32"/>
      <c r="H162" s="32"/>
      <c r="I162" s="32"/>
      <c r="J162" s="32"/>
      <c r="K162" s="32"/>
      <c r="L162" s="36"/>
      <c r="M162" s="223"/>
      <c r="N162" s="224"/>
      <c r="O162" s="82"/>
      <c r="P162" s="82"/>
      <c r="Q162" s="82"/>
      <c r="R162" s="82"/>
      <c r="S162" s="82"/>
      <c r="T162" s="83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T162" s="15" t="s">
        <v>173</v>
      </c>
      <c r="AU162" s="15" t="s">
        <v>85</v>
      </c>
    </row>
    <row r="163" s="13" customFormat="1">
      <c r="A163" s="13"/>
      <c r="B163" s="237"/>
      <c r="C163" s="238"/>
      <c r="D163" s="221" t="s">
        <v>177</v>
      </c>
      <c r="E163" s="239" t="s">
        <v>1</v>
      </c>
      <c r="F163" s="240" t="s">
        <v>533</v>
      </c>
      <c r="G163" s="238"/>
      <c r="H163" s="241">
        <v>3.1000000000000001</v>
      </c>
      <c r="I163" s="238"/>
      <c r="J163" s="238"/>
      <c r="K163" s="238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177</v>
      </c>
      <c r="AU163" s="246" t="s">
        <v>85</v>
      </c>
      <c r="AV163" s="13" t="s">
        <v>85</v>
      </c>
      <c r="AW163" s="13" t="s">
        <v>33</v>
      </c>
      <c r="AX163" s="13" t="s">
        <v>76</v>
      </c>
      <c r="AY163" s="246" t="s">
        <v>139</v>
      </c>
    </row>
    <row r="164" s="2" customFormat="1" ht="16.5" customHeight="1">
      <c r="A164" s="30"/>
      <c r="B164" s="31"/>
      <c r="C164" s="209" t="s">
        <v>218</v>
      </c>
      <c r="D164" s="209" t="s">
        <v>140</v>
      </c>
      <c r="E164" s="210" t="s">
        <v>219</v>
      </c>
      <c r="F164" s="211" t="s">
        <v>220</v>
      </c>
      <c r="G164" s="212" t="s">
        <v>221</v>
      </c>
      <c r="H164" s="213">
        <v>15.5</v>
      </c>
      <c r="I164" s="214">
        <v>41</v>
      </c>
      <c r="J164" s="214">
        <f>ROUND(I164*H164,2)</f>
        <v>635.5</v>
      </c>
      <c r="K164" s="211" t="s">
        <v>171</v>
      </c>
      <c r="L164" s="36"/>
      <c r="M164" s="215" t="s">
        <v>1</v>
      </c>
      <c r="N164" s="216" t="s">
        <v>41</v>
      </c>
      <c r="O164" s="217">
        <v>0</v>
      </c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219" t="s">
        <v>138</v>
      </c>
      <c r="AT164" s="219" t="s">
        <v>140</v>
      </c>
      <c r="AU164" s="219" t="s">
        <v>85</v>
      </c>
      <c r="AY164" s="15" t="s">
        <v>139</v>
      </c>
      <c r="BE164" s="220">
        <f>IF(N164="základní",J164,0)</f>
        <v>635.5</v>
      </c>
      <c r="BF164" s="220">
        <f>IF(N164="snížená",J164,0)</f>
        <v>0</v>
      </c>
      <c r="BG164" s="220">
        <f>IF(N164="zákl. přenesená",J164,0)</f>
        <v>0</v>
      </c>
      <c r="BH164" s="220">
        <f>IF(N164="sníž. přenesená",J164,0)</f>
        <v>0</v>
      </c>
      <c r="BI164" s="220">
        <f>IF(N164="nulová",J164,0)</f>
        <v>0</v>
      </c>
      <c r="BJ164" s="15" t="s">
        <v>83</v>
      </c>
      <c r="BK164" s="220">
        <f>ROUND(I164*H164,2)</f>
        <v>635.5</v>
      </c>
      <c r="BL164" s="15" t="s">
        <v>138</v>
      </c>
      <c r="BM164" s="219" t="s">
        <v>534</v>
      </c>
    </row>
    <row r="165" s="2" customFormat="1">
      <c r="A165" s="30"/>
      <c r="B165" s="31"/>
      <c r="C165" s="32"/>
      <c r="D165" s="221" t="s">
        <v>146</v>
      </c>
      <c r="E165" s="32"/>
      <c r="F165" s="222" t="s">
        <v>220</v>
      </c>
      <c r="G165" s="32"/>
      <c r="H165" s="32"/>
      <c r="I165" s="32"/>
      <c r="J165" s="32"/>
      <c r="K165" s="32"/>
      <c r="L165" s="36"/>
      <c r="M165" s="223"/>
      <c r="N165" s="224"/>
      <c r="O165" s="82"/>
      <c r="P165" s="82"/>
      <c r="Q165" s="82"/>
      <c r="R165" s="82"/>
      <c r="S165" s="82"/>
      <c r="T165" s="83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T165" s="15" t="s">
        <v>146</v>
      </c>
      <c r="AU165" s="15" t="s">
        <v>85</v>
      </c>
    </row>
    <row r="166" s="2" customFormat="1">
      <c r="A166" s="30"/>
      <c r="B166" s="31"/>
      <c r="C166" s="32"/>
      <c r="D166" s="221" t="s">
        <v>173</v>
      </c>
      <c r="E166" s="32"/>
      <c r="F166" s="236" t="s">
        <v>223</v>
      </c>
      <c r="G166" s="32"/>
      <c r="H166" s="32"/>
      <c r="I166" s="32"/>
      <c r="J166" s="32"/>
      <c r="K166" s="32"/>
      <c r="L166" s="36"/>
      <c r="M166" s="223"/>
      <c r="N166" s="224"/>
      <c r="O166" s="82"/>
      <c r="P166" s="82"/>
      <c r="Q166" s="82"/>
      <c r="R166" s="82"/>
      <c r="S166" s="82"/>
      <c r="T166" s="83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T166" s="15" t="s">
        <v>173</v>
      </c>
      <c r="AU166" s="15" t="s">
        <v>85</v>
      </c>
    </row>
    <row r="167" s="13" customFormat="1">
      <c r="A167" s="13"/>
      <c r="B167" s="237"/>
      <c r="C167" s="238"/>
      <c r="D167" s="221" t="s">
        <v>177</v>
      </c>
      <c r="E167" s="239" t="s">
        <v>1</v>
      </c>
      <c r="F167" s="240" t="s">
        <v>535</v>
      </c>
      <c r="G167" s="238"/>
      <c r="H167" s="241">
        <v>15.5</v>
      </c>
      <c r="I167" s="238"/>
      <c r="J167" s="238"/>
      <c r="K167" s="238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177</v>
      </c>
      <c r="AU167" s="246" t="s">
        <v>85</v>
      </c>
      <c r="AV167" s="13" t="s">
        <v>85</v>
      </c>
      <c r="AW167" s="13" t="s">
        <v>33</v>
      </c>
      <c r="AX167" s="13" t="s">
        <v>76</v>
      </c>
      <c r="AY167" s="246" t="s">
        <v>139</v>
      </c>
    </row>
    <row r="168" s="2" customFormat="1" ht="16.5" customHeight="1">
      <c r="A168" s="30"/>
      <c r="B168" s="31"/>
      <c r="C168" s="209" t="s">
        <v>225</v>
      </c>
      <c r="D168" s="209" t="s">
        <v>140</v>
      </c>
      <c r="E168" s="210" t="s">
        <v>226</v>
      </c>
      <c r="F168" s="211" t="s">
        <v>227</v>
      </c>
      <c r="G168" s="212" t="s">
        <v>221</v>
      </c>
      <c r="H168" s="213">
        <v>15.5</v>
      </c>
      <c r="I168" s="214">
        <v>14</v>
      </c>
      <c r="J168" s="214">
        <f>ROUND(I168*H168,2)</f>
        <v>217</v>
      </c>
      <c r="K168" s="211" t="s">
        <v>171</v>
      </c>
      <c r="L168" s="36"/>
      <c r="M168" s="215" t="s">
        <v>1</v>
      </c>
      <c r="N168" s="216" t="s">
        <v>41</v>
      </c>
      <c r="O168" s="217">
        <v>0</v>
      </c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219" t="s">
        <v>138</v>
      </c>
      <c r="AT168" s="219" t="s">
        <v>140</v>
      </c>
      <c r="AU168" s="219" t="s">
        <v>85</v>
      </c>
      <c r="AY168" s="15" t="s">
        <v>139</v>
      </c>
      <c r="BE168" s="220">
        <f>IF(N168="základní",J168,0)</f>
        <v>217</v>
      </c>
      <c r="BF168" s="220">
        <f>IF(N168="snížená",J168,0)</f>
        <v>0</v>
      </c>
      <c r="BG168" s="220">
        <f>IF(N168="zákl. přenesená",J168,0)</f>
        <v>0</v>
      </c>
      <c r="BH168" s="220">
        <f>IF(N168="sníž. přenesená",J168,0)</f>
        <v>0</v>
      </c>
      <c r="BI168" s="220">
        <f>IF(N168="nulová",J168,0)</f>
        <v>0</v>
      </c>
      <c r="BJ168" s="15" t="s">
        <v>83</v>
      </c>
      <c r="BK168" s="220">
        <f>ROUND(I168*H168,2)</f>
        <v>217</v>
      </c>
      <c r="BL168" s="15" t="s">
        <v>138</v>
      </c>
      <c r="BM168" s="219" t="s">
        <v>536</v>
      </c>
    </row>
    <row r="169" s="2" customFormat="1">
      <c r="A169" s="30"/>
      <c r="B169" s="31"/>
      <c r="C169" s="32"/>
      <c r="D169" s="221" t="s">
        <v>146</v>
      </c>
      <c r="E169" s="32"/>
      <c r="F169" s="222" t="s">
        <v>227</v>
      </c>
      <c r="G169" s="32"/>
      <c r="H169" s="32"/>
      <c r="I169" s="32"/>
      <c r="J169" s="32"/>
      <c r="K169" s="32"/>
      <c r="L169" s="36"/>
      <c r="M169" s="223"/>
      <c r="N169" s="224"/>
      <c r="O169" s="82"/>
      <c r="P169" s="82"/>
      <c r="Q169" s="82"/>
      <c r="R169" s="82"/>
      <c r="S169" s="82"/>
      <c r="T169" s="83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T169" s="15" t="s">
        <v>146</v>
      </c>
      <c r="AU169" s="15" t="s">
        <v>85</v>
      </c>
    </row>
    <row r="170" s="2" customFormat="1">
      <c r="A170" s="30"/>
      <c r="B170" s="31"/>
      <c r="C170" s="32"/>
      <c r="D170" s="221" t="s">
        <v>173</v>
      </c>
      <c r="E170" s="32"/>
      <c r="F170" s="236" t="s">
        <v>229</v>
      </c>
      <c r="G170" s="32"/>
      <c r="H170" s="32"/>
      <c r="I170" s="32"/>
      <c r="J170" s="32"/>
      <c r="K170" s="32"/>
      <c r="L170" s="36"/>
      <c r="M170" s="223"/>
      <c r="N170" s="224"/>
      <c r="O170" s="82"/>
      <c r="P170" s="82"/>
      <c r="Q170" s="82"/>
      <c r="R170" s="82"/>
      <c r="S170" s="82"/>
      <c r="T170" s="83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T170" s="15" t="s">
        <v>173</v>
      </c>
      <c r="AU170" s="15" t="s">
        <v>85</v>
      </c>
    </row>
    <row r="171" s="13" customFormat="1">
      <c r="A171" s="13"/>
      <c r="B171" s="237"/>
      <c r="C171" s="238"/>
      <c r="D171" s="221" t="s">
        <v>177</v>
      </c>
      <c r="E171" s="239" t="s">
        <v>1</v>
      </c>
      <c r="F171" s="240" t="s">
        <v>537</v>
      </c>
      <c r="G171" s="238"/>
      <c r="H171" s="241">
        <v>15.5</v>
      </c>
      <c r="I171" s="238"/>
      <c r="J171" s="238"/>
      <c r="K171" s="238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177</v>
      </c>
      <c r="AU171" s="246" t="s">
        <v>85</v>
      </c>
      <c r="AV171" s="13" t="s">
        <v>85</v>
      </c>
      <c r="AW171" s="13" t="s">
        <v>33</v>
      </c>
      <c r="AX171" s="13" t="s">
        <v>83</v>
      </c>
      <c r="AY171" s="246" t="s">
        <v>139</v>
      </c>
    </row>
    <row r="172" s="11" customFormat="1" ht="22.8" customHeight="1">
      <c r="A172" s="11"/>
      <c r="B172" s="196"/>
      <c r="C172" s="197"/>
      <c r="D172" s="198" t="s">
        <v>75</v>
      </c>
      <c r="E172" s="234" t="s">
        <v>198</v>
      </c>
      <c r="F172" s="234" t="s">
        <v>231</v>
      </c>
      <c r="G172" s="197"/>
      <c r="H172" s="197"/>
      <c r="I172" s="197"/>
      <c r="J172" s="235">
        <f>BK172</f>
        <v>47614</v>
      </c>
      <c r="K172" s="197"/>
      <c r="L172" s="201"/>
      <c r="M172" s="202"/>
      <c r="N172" s="203"/>
      <c r="O172" s="203"/>
      <c r="P172" s="204">
        <f>SUM(P173:P204)</f>
        <v>0</v>
      </c>
      <c r="Q172" s="203"/>
      <c r="R172" s="204">
        <f>SUM(R173:R204)</f>
        <v>0</v>
      </c>
      <c r="S172" s="203"/>
      <c r="T172" s="205">
        <f>SUM(T173:T204)</f>
        <v>0</v>
      </c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R172" s="206" t="s">
        <v>83</v>
      </c>
      <c r="AT172" s="207" t="s">
        <v>75</v>
      </c>
      <c r="AU172" s="207" t="s">
        <v>83</v>
      </c>
      <c r="AY172" s="206" t="s">
        <v>139</v>
      </c>
      <c r="BK172" s="208">
        <f>SUM(BK173:BK204)</f>
        <v>47614</v>
      </c>
    </row>
    <row r="173" s="2" customFormat="1" ht="24" customHeight="1">
      <c r="A173" s="30"/>
      <c r="B173" s="31"/>
      <c r="C173" s="209" t="s">
        <v>232</v>
      </c>
      <c r="D173" s="209" t="s">
        <v>140</v>
      </c>
      <c r="E173" s="210" t="s">
        <v>233</v>
      </c>
      <c r="F173" s="211" t="s">
        <v>234</v>
      </c>
      <c r="G173" s="212" t="s">
        <v>221</v>
      </c>
      <c r="H173" s="213">
        <v>10</v>
      </c>
      <c r="I173" s="214">
        <v>370</v>
      </c>
      <c r="J173" s="214">
        <f>ROUND(I173*H173,2)</f>
        <v>3700</v>
      </c>
      <c r="K173" s="211" t="s">
        <v>171</v>
      </c>
      <c r="L173" s="36"/>
      <c r="M173" s="215" t="s">
        <v>1</v>
      </c>
      <c r="N173" s="216" t="s">
        <v>41</v>
      </c>
      <c r="O173" s="217">
        <v>0</v>
      </c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219" t="s">
        <v>138</v>
      </c>
      <c r="AT173" s="219" t="s">
        <v>140</v>
      </c>
      <c r="AU173" s="219" t="s">
        <v>85</v>
      </c>
      <c r="AY173" s="15" t="s">
        <v>139</v>
      </c>
      <c r="BE173" s="220">
        <f>IF(N173="základní",J173,0)</f>
        <v>3700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15" t="s">
        <v>83</v>
      </c>
      <c r="BK173" s="220">
        <f>ROUND(I173*H173,2)</f>
        <v>3700</v>
      </c>
      <c r="BL173" s="15" t="s">
        <v>138</v>
      </c>
      <c r="BM173" s="219" t="s">
        <v>538</v>
      </c>
    </row>
    <row r="174" s="2" customFormat="1">
      <c r="A174" s="30"/>
      <c r="B174" s="31"/>
      <c r="C174" s="32"/>
      <c r="D174" s="221" t="s">
        <v>146</v>
      </c>
      <c r="E174" s="32"/>
      <c r="F174" s="222" t="s">
        <v>234</v>
      </c>
      <c r="G174" s="32"/>
      <c r="H174" s="32"/>
      <c r="I174" s="32"/>
      <c r="J174" s="32"/>
      <c r="K174" s="32"/>
      <c r="L174" s="36"/>
      <c r="M174" s="223"/>
      <c r="N174" s="224"/>
      <c r="O174" s="82"/>
      <c r="P174" s="82"/>
      <c r="Q174" s="82"/>
      <c r="R174" s="82"/>
      <c r="S174" s="82"/>
      <c r="T174" s="83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T174" s="15" t="s">
        <v>146</v>
      </c>
      <c r="AU174" s="15" t="s">
        <v>85</v>
      </c>
    </row>
    <row r="175" s="2" customFormat="1">
      <c r="A175" s="30"/>
      <c r="B175" s="31"/>
      <c r="C175" s="32"/>
      <c r="D175" s="221" t="s">
        <v>173</v>
      </c>
      <c r="E175" s="32"/>
      <c r="F175" s="236" t="s">
        <v>236</v>
      </c>
      <c r="G175" s="32"/>
      <c r="H175" s="32"/>
      <c r="I175" s="32"/>
      <c r="J175" s="32"/>
      <c r="K175" s="32"/>
      <c r="L175" s="36"/>
      <c r="M175" s="223"/>
      <c r="N175" s="224"/>
      <c r="O175" s="82"/>
      <c r="P175" s="82"/>
      <c r="Q175" s="82"/>
      <c r="R175" s="82"/>
      <c r="S175" s="82"/>
      <c r="T175" s="83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T175" s="15" t="s">
        <v>173</v>
      </c>
      <c r="AU175" s="15" t="s">
        <v>85</v>
      </c>
    </row>
    <row r="176" s="13" customFormat="1">
      <c r="A176" s="13"/>
      <c r="B176" s="237"/>
      <c r="C176" s="238"/>
      <c r="D176" s="221" t="s">
        <v>177</v>
      </c>
      <c r="E176" s="239" t="s">
        <v>1</v>
      </c>
      <c r="F176" s="240" t="s">
        <v>539</v>
      </c>
      <c r="G176" s="238"/>
      <c r="H176" s="241">
        <v>10</v>
      </c>
      <c r="I176" s="238"/>
      <c r="J176" s="238"/>
      <c r="K176" s="238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177</v>
      </c>
      <c r="AU176" s="246" t="s">
        <v>85</v>
      </c>
      <c r="AV176" s="13" t="s">
        <v>85</v>
      </c>
      <c r="AW176" s="13" t="s">
        <v>33</v>
      </c>
      <c r="AX176" s="13" t="s">
        <v>83</v>
      </c>
      <c r="AY176" s="246" t="s">
        <v>139</v>
      </c>
    </row>
    <row r="177" s="2" customFormat="1" ht="24" customHeight="1">
      <c r="A177" s="30"/>
      <c r="B177" s="31"/>
      <c r="C177" s="209" t="s">
        <v>238</v>
      </c>
      <c r="D177" s="209" t="s">
        <v>140</v>
      </c>
      <c r="E177" s="210" t="s">
        <v>239</v>
      </c>
      <c r="F177" s="211" t="s">
        <v>240</v>
      </c>
      <c r="G177" s="212" t="s">
        <v>221</v>
      </c>
      <c r="H177" s="213">
        <v>65</v>
      </c>
      <c r="I177" s="214">
        <v>142</v>
      </c>
      <c r="J177" s="214">
        <f>ROUND(I177*H177,2)</f>
        <v>9230</v>
      </c>
      <c r="K177" s="211" t="s">
        <v>171</v>
      </c>
      <c r="L177" s="36"/>
      <c r="M177" s="215" t="s">
        <v>1</v>
      </c>
      <c r="N177" s="216" t="s">
        <v>41</v>
      </c>
      <c r="O177" s="217">
        <v>0</v>
      </c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219" t="s">
        <v>138</v>
      </c>
      <c r="AT177" s="219" t="s">
        <v>140</v>
      </c>
      <c r="AU177" s="219" t="s">
        <v>85</v>
      </c>
      <c r="AY177" s="15" t="s">
        <v>139</v>
      </c>
      <c r="BE177" s="220">
        <f>IF(N177="základní",J177,0)</f>
        <v>9230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5" t="s">
        <v>83</v>
      </c>
      <c r="BK177" s="220">
        <f>ROUND(I177*H177,2)</f>
        <v>9230</v>
      </c>
      <c r="BL177" s="15" t="s">
        <v>138</v>
      </c>
      <c r="BM177" s="219" t="s">
        <v>540</v>
      </c>
    </row>
    <row r="178" s="2" customFormat="1">
      <c r="A178" s="30"/>
      <c r="B178" s="31"/>
      <c r="C178" s="32"/>
      <c r="D178" s="221" t="s">
        <v>146</v>
      </c>
      <c r="E178" s="32"/>
      <c r="F178" s="222" t="s">
        <v>240</v>
      </c>
      <c r="G178" s="32"/>
      <c r="H178" s="32"/>
      <c r="I178" s="32"/>
      <c r="J178" s="32"/>
      <c r="K178" s="32"/>
      <c r="L178" s="36"/>
      <c r="M178" s="223"/>
      <c r="N178" s="224"/>
      <c r="O178" s="82"/>
      <c r="P178" s="82"/>
      <c r="Q178" s="82"/>
      <c r="R178" s="82"/>
      <c r="S178" s="82"/>
      <c r="T178" s="83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T178" s="15" t="s">
        <v>146</v>
      </c>
      <c r="AU178" s="15" t="s">
        <v>85</v>
      </c>
    </row>
    <row r="179" s="2" customFormat="1">
      <c r="A179" s="30"/>
      <c r="B179" s="31"/>
      <c r="C179" s="32"/>
      <c r="D179" s="221" t="s">
        <v>173</v>
      </c>
      <c r="E179" s="32"/>
      <c r="F179" s="236" t="s">
        <v>242</v>
      </c>
      <c r="G179" s="32"/>
      <c r="H179" s="32"/>
      <c r="I179" s="32"/>
      <c r="J179" s="32"/>
      <c r="K179" s="32"/>
      <c r="L179" s="36"/>
      <c r="M179" s="223"/>
      <c r="N179" s="224"/>
      <c r="O179" s="82"/>
      <c r="P179" s="82"/>
      <c r="Q179" s="82"/>
      <c r="R179" s="82"/>
      <c r="S179" s="82"/>
      <c r="T179" s="83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T179" s="15" t="s">
        <v>173</v>
      </c>
      <c r="AU179" s="15" t="s">
        <v>85</v>
      </c>
    </row>
    <row r="180" s="13" customFormat="1">
      <c r="A180" s="13"/>
      <c r="B180" s="237"/>
      <c r="C180" s="238"/>
      <c r="D180" s="221" t="s">
        <v>177</v>
      </c>
      <c r="E180" s="239" t="s">
        <v>1</v>
      </c>
      <c r="F180" s="240" t="s">
        <v>541</v>
      </c>
      <c r="G180" s="238"/>
      <c r="H180" s="241">
        <v>65</v>
      </c>
      <c r="I180" s="238"/>
      <c r="J180" s="238"/>
      <c r="K180" s="238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177</v>
      </c>
      <c r="AU180" s="246" t="s">
        <v>85</v>
      </c>
      <c r="AV180" s="13" t="s">
        <v>85</v>
      </c>
      <c r="AW180" s="13" t="s">
        <v>33</v>
      </c>
      <c r="AX180" s="13" t="s">
        <v>83</v>
      </c>
      <c r="AY180" s="246" t="s">
        <v>139</v>
      </c>
    </row>
    <row r="181" s="2" customFormat="1" ht="24" customHeight="1">
      <c r="A181" s="30"/>
      <c r="B181" s="31"/>
      <c r="C181" s="209" t="s">
        <v>254</v>
      </c>
      <c r="D181" s="209" t="s">
        <v>140</v>
      </c>
      <c r="E181" s="210" t="s">
        <v>245</v>
      </c>
      <c r="F181" s="211" t="s">
        <v>246</v>
      </c>
      <c r="G181" s="212" t="s">
        <v>221</v>
      </c>
      <c r="H181" s="213">
        <v>6.5</v>
      </c>
      <c r="I181" s="214">
        <v>263</v>
      </c>
      <c r="J181" s="214">
        <f>ROUND(I181*H181,2)</f>
        <v>1709.5</v>
      </c>
      <c r="K181" s="211" t="s">
        <v>171</v>
      </c>
      <c r="L181" s="36"/>
      <c r="M181" s="215" t="s">
        <v>1</v>
      </c>
      <c r="N181" s="216" t="s">
        <v>41</v>
      </c>
      <c r="O181" s="217">
        <v>0</v>
      </c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219" t="s">
        <v>138</v>
      </c>
      <c r="AT181" s="219" t="s">
        <v>140</v>
      </c>
      <c r="AU181" s="219" t="s">
        <v>85</v>
      </c>
      <c r="AY181" s="15" t="s">
        <v>139</v>
      </c>
      <c r="BE181" s="220">
        <f>IF(N181="základní",J181,0)</f>
        <v>1709.5</v>
      </c>
      <c r="BF181" s="220">
        <f>IF(N181="snížená",J181,0)</f>
        <v>0</v>
      </c>
      <c r="BG181" s="220">
        <f>IF(N181="zákl. přenesená",J181,0)</f>
        <v>0</v>
      </c>
      <c r="BH181" s="220">
        <f>IF(N181="sníž. přenesená",J181,0)</f>
        <v>0</v>
      </c>
      <c r="BI181" s="220">
        <f>IF(N181="nulová",J181,0)</f>
        <v>0</v>
      </c>
      <c r="BJ181" s="15" t="s">
        <v>83</v>
      </c>
      <c r="BK181" s="220">
        <f>ROUND(I181*H181,2)</f>
        <v>1709.5</v>
      </c>
      <c r="BL181" s="15" t="s">
        <v>138</v>
      </c>
      <c r="BM181" s="219" t="s">
        <v>542</v>
      </c>
    </row>
    <row r="182" s="2" customFormat="1">
      <c r="A182" s="30"/>
      <c r="B182" s="31"/>
      <c r="C182" s="32"/>
      <c r="D182" s="221" t="s">
        <v>146</v>
      </c>
      <c r="E182" s="32"/>
      <c r="F182" s="222" t="s">
        <v>246</v>
      </c>
      <c r="G182" s="32"/>
      <c r="H182" s="32"/>
      <c r="I182" s="32"/>
      <c r="J182" s="32"/>
      <c r="K182" s="32"/>
      <c r="L182" s="36"/>
      <c r="M182" s="223"/>
      <c r="N182" s="224"/>
      <c r="O182" s="82"/>
      <c r="P182" s="82"/>
      <c r="Q182" s="82"/>
      <c r="R182" s="82"/>
      <c r="S182" s="82"/>
      <c r="T182" s="83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T182" s="15" t="s">
        <v>146</v>
      </c>
      <c r="AU182" s="15" t="s">
        <v>85</v>
      </c>
    </row>
    <row r="183" s="2" customFormat="1">
      <c r="A183" s="30"/>
      <c r="B183" s="31"/>
      <c r="C183" s="32"/>
      <c r="D183" s="221" t="s">
        <v>173</v>
      </c>
      <c r="E183" s="32"/>
      <c r="F183" s="236" t="s">
        <v>248</v>
      </c>
      <c r="G183" s="32"/>
      <c r="H183" s="32"/>
      <c r="I183" s="32"/>
      <c r="J183" s="32"/>
      <c r="K183" s="32"/>
      <c r="L183" s="36"/>
      <c r="M183" s="223"/>
      <c r="N183" s="224"/>
      <c r="O183" s="82"/>
      <c r="P183" s="82"/>
      <c r="Q183" s="82"/>
      <c r="R183" s="82"/>
      <c r="S183" s="82"/>
      <c r="T183" s="83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T183" s="15" t="s">
        <v>173</v>
      </c>
      <c r="AU183" s="15" t="s">
        <v>85</v>
      </c>
    </row>
    <row r="184" s="13" customFormat="1">
      <c r="A184" s="13"/>
      <c r="B184" s="237"/>
      <c r="C184" s="238"/>
      <c r="D184" s="221" t="s">
        <v>177</v>
      </c>
      <c r="E184" s="239" t="s">
        <v>1</v>
      </c>
      <c r="F184" s="240" t="s">
        <v>543</v>
      </c>
      <c r="G184" s="238"/>
      <c r="H184" s="241">
        <v>6.5</v>
      </c>
      <c r="I184" s="238"/>
      <c r="J184" s="238"/>
      <c r="K184" s="238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177</v>
      </c>
      <c r="AU184" s="246" t="s">
        <v>85</v>
      </c>
      <c r="AV184" s="13" t="s">
        <v>85</v>
      </c>
      <c r="AW184" s="13" t="s">
        <v>33</v>
      </c>
      <c r="AX184" s="13" t="s">
        <v>83</v>
      </c>
      <c r="AY184" s="246" t="s">
        <v>139</v>
      </c>
    </row>
    <row r="185" s="2" customFormat="1" ht="24" customHeight="1">
      <c r="A185" s="30"/>
      <c r="B185" s="31"/>
      <c r="C185" s="209" t="s">
        <v>260</v>
      </c>
      <c r="D185" s="209" t="s">
        <v>140</v>
      </c>
      <c r="E185" s="210" t="s">
        <v>251</v>
      </c>
      <c r="F185" s="211" t="s">
        <v>252</v>
      </c>
      <c r="G185" s="212" t="s">
        <v>221</v>
      </c>
      <c r="H185" s="213">
        <v>6.5</v>
      </c>
      <c r="I185" s="214">
        <v>235</v>
      </c>
      <c r="J185" s="214">
        <f>ROUND(I185*H185,2)</f>
        <v>1527.5</v>
      </c>
      <c r="K185" s="211" t="s">
        <v>171</v>
      </c>
      <c r="L185" s="36"/>
      <c r="M185" s="215" t="s">
        <v>1</v>
      </c>
      <c r="N185" s="216" t="s">
        <v>41</v>
      </c>
      <c r="O185" s="217">
        <v>0</v>
      </c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219" t="s">
        <v>138</v>
      </c>
      <c r="AT185" s="219" t="s">
        <v>140</v>
      </c>
      <c r="AU185" s="219" t="s">
        <v>85</v>
      </c>
      <c r="AY185" s="15" t="s">
        <v>139</v>
      </c>
      <c r="BE185" s="220">
        <f>IF(N185="základní",J185,0)</f>
        <v>1527.5</v>
      </c>
      <c r="BF185" s="220">
        <f>IF(N185="snížená",J185,0)</f>
        <v>0</v>
      </c>
      <c r="BG185" s="220">
        <f>IF(N185="zákl. přenesená",J185,0)</f>
        <v>0</v>
      </c>
      <c r="BH185" s="220">
        <f>IF(N185="sníž. přenesená",J185,0)</f>
        <v>0</v>
      </c>
      <c r="BI185" s="220">
        <f>IF(N185="nulová",J185,0)</f>
        <v>0</v>
      </c>
      <c r="BJ185" s="15" t="s">
        <v>83</v>
      </c>
      <c r="BK185" s="220">
        <f>ROUND(I185*H185,2)</f>
        <v>1527.5</v>
      </c>
      <c r="BL185" s="15" t="s">
        <v>138</v>
      </c>
      <c r="BM185" s="219" t="s">
        <v>544</v>
      </c>
    </row>
    <row r="186" s="2" customFormat="1">
      <c r="A186" s="30"/>
      <c r="B186" s="31"/>
      <c r="C186" s="32"/>
      <c r="D186" s="221" t="s">
        <v>146</v>
      </c>
      <c r="E186" s="32"/>
      <c r="F186" s="222" t="s">
        <v>252</v>
      </c>
      <c r="G186" s="32"/>
      <c r="H186" s="32"/>
      <c r="I186" s="32"/>
      <c r="J186" s="32"/>
      <c r="K186" s="32"/>
      <c r="L186" s="36"/>
      <c r="M186" s="223"/>
      <c r="N186" s="224"/>
      <c r="O186" s="82"/>
      <c r="P186" s="82"/>
      <c r="Q186" s="82"/>
      <c r="R186" s="82"/>
      <c r="S186" s="82"/>
      <c r="T186" s="83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T186" s="15" t="s">
        <v>146</v>
      </c>
      <c r="AU186" s="15" t="s">
        <v>85</v>
      </c>
    </row>
    <row r="187" s="2" customFormat="1">
      <c r="A187" s="30"/>
      <c r="B187" s="31"/>
      <c r="C187" s="32"/>
      <c r="D187" s="221" t="s">
        <v>173</v>
      </c>
      <c r="E187" s="32"/>
      <c r="F187" s="236" t="s">
        <v>248</v>
      </c>
      <c r="G187" s="32"/>
      <c r="H187" s="32"/>
      <c r="I187" s="32"/>
      <c r="J187" s="32"/>
      <c r="K187" s="32"/>
      <c r="L187" s="36"/>
      <c r="M187" s="223"/>
      <c r="N187" s="224"/>
      <c r="O187" s="82"/>
      <c r="P187" s="82"/>
      <c r="Q187" s="82"/>
      <c r="R187" s="82"/>
      <c r="S187" s="82"/>
      <c r="T187" s="83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T187" s="15" t="s">
        <v>173</v>
      </c>
      <c r="AU187" s="15" t="s">
        <v>85</v>
      </c>
    </row>
    <row r="188" s="13" customFormat="1">
      <c r="A188" s="13"/>
      <c r="B188" s="237"/>
      <c r="C188" s="238"/>
      <c r="D188" s="221" t="s">
        <v>177</v>
      </c>
      <c r="E188" s="239" t="s">
        <v>1</v>
      </c>
      <c r="F188" s="240" t="s">
        <v>543</v>
      </c>
      <c r="G188" s="238"/>
      <c r="H188" s="241">
        <v>6.5</v>
      </c>
      <c r="I188" s="238"/>
      <c r="J188" s="238"/>
      <c r="K188" s="238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177</v>
      </c>
      <c r="AU188" s="246" t="s">
        <v>85</v>
      </c>
      <c r="AV188" s="13" t="s">
        <v>85</v>
      </c>
      <c r="AW188" s="13" t="s">
        <v>33</v>
      </c>
      <c r="AX188" s="13" t="s">
        <v>83</v>
      </c>
      <c r="AY188" s="246" t="s">
        <v>139</v>
      </c>
    </row>
    <row r="189" s="2" customFormat="1" ht="24" customHeight="1">
      <c r="A189" s="30"/>
      <c r="B189" s="31"/>
      <c r="C189" s="209" t="s">
        <v>265</v>
      </c>
      <c r="D189" s="209" t="s">
        <v>140</v>
      </c>
      <c r="E189" s="210" t="s">
        <v>255</v>
      </c>
      <c r="F189" s="211" t="s">
        <v>256</v>
      </c>
      <c r="G189" s="212" t="s">
        <v>221</v>
      </c>
      <c r="H189" s="213">
        <v>50</v>
      </c>
      <c r="I189" s="214">
        <v>418</v>
      </c>
      <c r="J189" s="214">
        <f>ROUND(I189*H189,2)</f>
        <v>20900</v>
      </c>
      <c r="K189" s="211" t="s">
        <v>171</v>
      </c>
      <c r="L189" s="36"/>
      <c r="M189" s="215" t="s">
        <v>1</v>
      </c>
      <c r="N189" s="216" t="s">
        <v>41</v>
      </c>
      <c r="O189" s="217">
        <v>0</v>
      </c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219" t="s">
        <v>138</v>
      </c>
      <c r="AT189" s="219" t="s">
        <v>140</v>
      </c>
      <c r="AU189" s="219" t="s">
        <v>85</v>
      </c>
      <c r="AY189" s="15" t="s">
        <v>139</v>
      </c>
      <c r="BE189" s="220">
        <f>IF(N189="základní",J189,0)</f>
        <v>20900</v>
      </c>
      <c r="BF189" s="220">
        <f>IF(N189="snížená",J189,0)</f>
        <v>0</v>
      </c>
      <c r="BG189" s="220">
        <f>IF(N189="zákl. přenesená",J189,0)</f>
        <v>0</v>
      </c>
      <c r="BH189" s="220">
        <f>IF(N189="sníž. přenesená",J189,0)</f>
        <v>0</v>
      </c>
      <c r="BI189" s="220">
        <f>IF(N189="nulová",J189,0)</f>
        <v>0</v>
      </c>
      <c r="BJ189" s="15" t="s">
        <v>83</v>
      </c>
      <c r="BK189" s="220">
        <f>ROUND(I189*H189,2)</f>
        <v>20900</v>
      </c>
      <c r="BL189" s="15" t="s">
        <v>138</v>
      </c>
      <c r="BM189" s="219" t="s">
        <v>545</v>
      </c>
    </row>
    <row r="190" s="2" customFormat="1">
      <c r="A190" s="30"/>
      <c r="B190" s="31"/>
      <c r="C190" s="32"/>
      <c r="D190" s="221" t="s">
        <v>146</v>
      </c>
      <c r="E190" s="32"/>
      <c r="F190" s="222" t="s">
        <v>256</v>
      </c>
      <c r="G190" s="32"/>
      <c r="H190" s="32"/>
      <c r="I190" s="32"/>
      <c r="J190" s="32"/>
      <c r="K190" s="32"/>
      <c r="L190" s="36"/>
      <c r="M190" s="223"/>
      <c r="N190" s="224"/>
      <c r="O190" s="82"/>
      <c r="P190" s="82"/>
      <c r="Q190" s="82"/>
      <c r="R190" s="82"/>
      <c r="S190" s="82"/>
      <c r="T190" s="83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T190" s="15" t="s">
        <v>146</v>
      </c>
      <c r="AU190" s="15" t="s">
        <v>85</v>
      </c>
    </row>
    <row r="191" s="2" customFormat="1">
      <c r="A191" s="30"/>
      <c r="B191" s="31"/>
      <c r="C191" s="32"/>
      <c r="D191" s="221" t="s">
        <v>173</v>
      </c>
      <c r="E191" s="32"/>
      <c r="F191" s="236" t="s">
        <v>258</v>
      </c>
      <c r="G191" s="32"/>
      <c r="H191" s="32"/>
      <c r="I191" s="32"/>
      <c r="J191" s="32"/>
      <c r="K191" s="32"/>
      <c r="L191" s="36"/>
      <c r="M191" s="223"/>
      <c r="N191" s="224"/>
      <c r="O191" s="82"/>
      <c r="P191" s="82"/>
      <c r="Q191" s="82"/>
      <c r="R191" s="82"/>
      <c r="S191" s="82"/>
      <c r="T191" s="83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T191" s="15" t="s">
        <v>173</v>
      </c>
      <c r="AU191" s="15" t="s">
        <v>85</v>
      </c>
    </row>
    <row r="192" s="13" customFormat="1">
      <c r="A192" s="13"/>
      <c r="B192" s="237"/>
      <c r="C192" s="238"/>
      <c r="D192" s="221" t="s">
        <v>177</v>
      </c>
      <c r="E192" s="239" t="s">
        <v>1</v>
      </c>
      <c r="F192" s="240" t="s">
        <v>546</v>
      </c>
      <c r="G192" s="238"/>
      <c r="H192" s="241">
        <v>50</v>
      </c>
      <c r="I192" s="238"/>
      <c r="J192" s="238"/>
      <c r="K192" s="238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177</v>
      </c>
      <c r="AU192" s="246" t="s">
        <v>85</v>
      </c>
      <c r="AV192" s="13" t="s">
        <v>85</v>
      </c>
      <c r="AW192" s="13" t="s">
        <v>33</v>
      </c>
      <c r="AX192" s="13" t="s">
        <v>83</v>
      </c>
      <c r="AY192" s="246" t="s">
        <v>139</v>
      </c>
    </row>
    <row r="193" s="2" customFormat="1" ht="24" customHeight="1">
      <c r="A193" s="30"/>
      <c r="B193" s="31"/>
      <c r="C193" s="209" t="s">
        <v>8</v>
      </c>
      <c r="D193" s="209" t="s">
        <v>140</v>
      </c>
      <c r="E193" s="210" t="s">
        <v>261</v>
      </c>
      <c r="F193" s="211" t="s">
        <v>262</v>
      </c>
      <c r="G193" s="212" t="s">
        <v>221</v>
      </c>
      <c r="H193" s="213">
        <v>9</v>
      </c>
      <c r="I193" s="214">
        <v>615</v>
      </c>
      <c r="J193" s="214">
        <f>ROUND(I193*H193,2)</f>
        <v>5535</v>
      </c>
      <c r="K193" s="211" t="s">
        <v>171</v>
      </c>
      <c r="L193" s="36"/>
      <c r="M193" s="215" t="s">
        <v>1</v>
      </c>
      <c r="N193" s="216" t="s">
        <v>41</v>
      </c>
      <c r="O193" s="217">
        <v>0</v>
      </c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219" t="s">
        <v>138</v>
      </c>
      <c r="AT193" s="219" t="s">
        <v>140</v>
      </c>
      <c r="AU193" s="219" t="s">
        <v>85</v>
      </c>
      <c r="AY193" s="15" t="s">
        <v>139</v>
      </c>
      <c r="BE193" s="220">
        <f>IF(N193="základní",J193,0)</f>
        <v>5535</v>
      </c>
      <c r="BF193" s="220">
        <f>IF(N193="snížená",J193,0)</f>
        <v>0</v>
      </c>
      <c r="BG193" s="220">
        <f>IF(N193="zákl. přenesená",J193,0)</f>
        <v>0</v>
      </c>
      <c r="BH193" s="220">
        <f>IF(N193="sníž. přenesená",J193,0)</f>
        <v>0</v>
      </c>
      <c r="BI193" s="220">
        <f>IF(N193="nulová",J193,0)</f>
        <v>0</v>
      </c>
      <c r="BJ193" s="15" t="s">
        <v>83</v>
      </c>
      <c r="BK193" s="220">
        <f>ROUND(I193*H193,2)</f>
        <v>5535</v>
      </c>
      <c r="BL193" s="15" t="s">
        <v>138</v>
      </c>
      <c r="BM193" s="219" t="s">
        <v>547</v>
      </c>
    </row>
    <row r="194" s="2" customFormat="1">
      <c r="A194" s="30"/>
      <c r="B194" s="31"/>
      <c r="C194" s="32"/>
      <c r="D194" s="221" t="s">
        <v>146</v>
      </c>
      <c r="E194" s="32"/>
      <c r="F194" s="222" t="s">
        <v>262</v>
      </c>
      <c r="G194" s="32"/>
      <c r="H194" s="32"/>
      <c r="I194" s="32"/>
      <c r="J194" s="32"/>
      <c r="K194" s="32"/>
      <c r="L194" s="36"/>
      <c r="M194" s="223"/>
      <c r="N194" s="224"/>
      <c r="O194" s="82"/>
      <c r="P194" s="82"/>
      <c r="Q194" s="82"/>
      <c r="R194" s="82"/>
      <c r="S194" s="82"/>
      <c r="T194" s="83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T194" s="15" t="s">
        <v>146</v>
      </c>
      <c r="AU194" s="15" t="s">
        <v>85</v>
      </c>
    </row>
    <row r="195" s="2" customFormat="1">
      <c r="A195" s="30"/>
      <c r="B195" s="31"/>
      <c r="C195" s="32"/>
      <c r="D195" s="221" t="s">
        <v>173</v>
      </c>
      <c r="E195" s="32"/>
      <c r="F195" s="236" t="s">
        <v>258</v>
      </c>
      <c r="G195" s="32"/>
      <c r="H195" s="32"/>
      <c r="I195" s="32"/>
      <c r="J195" s="32"/>
      <c r="K195" s="32"/>
      <c r="L195" s="36"/>
      <c r="M195" s="223"/>
      <c r="N195" s="224"/>
      <c r="O195" s="82"/>
      <c r="P195" s="82"/>
      <c r="Q195" s="82"/>
      <c r="R195" s="82"/>
      <c r="S195" s="82"/>
      <c r="T195" s="83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T195" s="15" t="s">
        <v>173</v>
      </c>
      <c r="AU195" s="15" t="s">
        <v>85</v>
      </c>
    </row>
    <row r="196" s="13" customFormat="1">
      <c r="A196" s="13"/>
      <c r="B196" s="237"/>
      <c r="C196" s="238"/>
      <c r="D196" s="221" t="s">
        <v>177</v>
      </c>
      <c r="E196" s="239" t="s">
        <v>1</v>
      </c>
      <c r="F196" s="240" t="s">
        <v>548</v>
      </c>
      <c r="G196" s="238"/>
      <c r="H196" s="241">
        <v>9</v>
      </c>
      <c r="I196" s="238"/>
      <c r="J196" s="238"/>
      <c r="K196" s="238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177</v>
      </c>
      <c r="AU196" s="246" t="s">
        <v>85</v>
      </c>
      <c r="AV196" s="13" t="s">
        <v>85</v>
      </c>
      <c r="AW196" s="13" t="s">
        <v>33</v>
      </c>
      <c r="AX196" s="13" t="s">
        <v>83</v>
      </c>
      <c r="AY196" s="246" t="s">
        <v>139</v>
      </c>
    </row>
    <row r="197" s="2" customFormat="1" ht="24" customHeight="1">
      <c r="A197" s="30"/>
      <c r="B197" s="31"/>
      <c r="C197" s="209" t="s">
        <v>276</v>
      </c>
      <c r="D197" s="209" t="s">
        <v>140</v>
      </c>
      <c r="E197" s="210" t="s">
        <v>266</v>
      </c>
      <c r="F197" s="211" t="s">
        <v>267</v>
      </c>
      <c r="G197" s="212" t="s">
        <v>221</v>
      </c>
      <c r="H197" s="213">
        <v>5</v>
      </c>
      <c r="I197" s="214">
        <v>812</v>
      </c>
      <c r="J197" s="214">
        <f>ROUND(I197*H197,2)</f>
        <v>4060</v>
      </c>
      <c r="K197" s="211" t="s">
        <v>171</v>
      </c>
      <c r="L197" s="36"/>
      <c r="M197" s="215" t="s">
        <v>1</v>
      </c>
      <c r="N197" s="216" t="s">
        <v>41</v>
      </c>
      <c r="O197" s="217">
        <v>0</v>
      </c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219" t="s">
        <v>138</v>
      </c>
      <c r="AT197" s="219" t="s">
        <v>140</v>
      </c>
      <c r="AU197" s="219" t="s">
        <v>85</v>
      </c>
      <c r="AY197" s="15" t="s">
        <v>139</v>
      </c>
      <c r="BE197" s="220">
        <f>IF(N197="základní",J197,0)</f>
        <v>4060</v>
      </c>
      <c r="BF197" s="220">
        <f>IF(N197="snížená",J197,0)</f>
        <v>0</v>
      </c>
      <c r="BG197" s="220">
        <f>IF(N197="zákl. přenesená",J197,0)</f>
        <v>0</v>
      </c>
      <c r="BH197" s="220">
        <f>IF(N197="sníž. přenesená",J197,0)</f>
        <v>0</v>
      </c>
      <c r="BI197" s="220">
        <f>IF(N197="nulová",J197,0)</f>
        <v>0</v>
      </c>
      <c r="BJ197" s="15" t="s">
        <v>83</v>
      </c>
      <c r="BK197" s="220">
        <f>ROUND(I197*H197,2)</f>
        <v>4060</v>
      </c>
      <c r="BL197" s="15" t="s">
        <v>138</v>
      </c>
      <c r="BM197" s="219" t="s">
        <v>549</v>
      </c>
    </row>
    <row r="198" s="2" customFormat="1">
      <c r="A198" s="30"/>
      <c r="B198" s="31"/>
      <c r="C198" s="32"/>
      <c r="D198" s="221" t="s">
        <v>146</v>
      </c>
      <c r="E198" s="32"/>
      <c r="F198" s="222" t="s">
        <v>267</v>
      </c>
      <c r="G198" s="32"/>
      <c r="H198" s="32"/>
      <c r="I198" s="32"/>
      <c r="J198" s="32"/>
      <c r="K198" s="32"/>
      <c r="L198" s="36"/>
      <c r="M198" s="223"/>
      <c r="N198" s="224"/>
      <c r="O198" s="82"/>
      <c r="P198" s="82"/>
      <c r="Q198" s="82"/>
      <c r="R198" s="82"/>
      <c r="S198" s="82"/>
      <c r="T198" s="83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T198" s="15" t="s">
        <v>146</v>
      </c>
      <c r="AU198" s="15" t="s">
        <v>85</v>
      </c>
    </row>
    <row r="199" s="2" customFormat="1">
      <c r="A199" s="30"/>
      <c r="B199" s="31"/>
      <c r="C199" s="32"/>
      <c r="D199" s="221" t="s">
        <v>173</v>
      </c>
      <c r="E199" s="32"/>
      <c r="F199" s="236" t="s">
        <v>258</v>
      </c>
      <c r="G199" s="32"/>
      <c r="H199" s="32"/>
      <c r="I199" s="32"/>
      <c r="J199" s="32"/>
      <c r="K199" s="32"/>
      <c r="L199" s="36"/>
      <c r="M199" s="223"/>
      <c r="N199" s="224"/>
      <c r="O199" s="82"/>
      <c r="P199" s="82"/>
      <c r="Q199" s="82"/>
      <c r="R199" s="82"/>
      <c r="S199" s="82"/>
      <c r="T199" s="83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T199" s="15" t="s">
        <v>173</v>
      </c>
      <c r="AU199" s="15" t="s">
        <v>85</v>
      </c>
    </row>
    <row r="200" s="13" customFormat="1">
      <c r="A200" s="13"/>
      <c r="B200" s="237"/>
      <c r="C200" s="238"/>
      <c r="D200" s="221" t="s">
        <v>177</v>
      </c>
      <c r="E200" s="239" t="s">
        <v>1</v>
      </c>
      <c r="F200" s="240" t="s">
        <v>550</v>
      </c>
      <c r="G200" s="238"/>
      <c r="H200" s="241">
        <v>5</v>
      </c>
      <c r="I200" s="238"/>
      <c r="J200" s="238"/>
      <c r="K200" s="238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177</v>
      </c>
      <c r="AU200" s="246" t="s">
        <v>85</v>
      </c>
      <c r="AV200" s="13" t="s">
        <v>85</v>
      </c>
      <c r="AW200" s="13" t="s">
        <v>33</v>
      </c>
      <c r="AX200" s="13" t="s">
        <v>83</v>
      </c>
      <c r="AY200" s="246" t="s">
        <v>139</v>
      </c>
    </row>
    <row r="201" s="2" customFormat="1" ht="24" customHeight="1">
      <c r="A201" s="30"/>
      <c r="B201" s="31"/>
      <c r="C201" s="209" t="s">
        <v>282</v>
      </c>
      <c r="D201" s="209" t="s">
        <v>140</v>
      </c>
      <c r="E201" s="210" t="s">
        <v>270</v>
      </c>
      <c r="F201" s="211" t="s">
        <v>271</v>
      </c>
      <c r="G201" s="212" t="s">
        <v>221</v>
      </c>
      <c r="H201" s="213">
        <v>1</v>
      </c>
      <c r="I201" s="214">
        <v>952</v>
      </c>
      <c r="J201" s="214">
        <f>ROUND(I201*H201,2)</f>
        <v>952</v>
      </c>
      <c r="K201" s="211" t="s">
        <v>171</v>
      </c>
      <c r="L201" s="36"/>
      <c r="M201" s="215" t="s">
        <v>1</v>
      </c>
      <c r="N201" s="216" t="s">
        <v>41</v>
      </c>
      <c r="O201" s="217">
        <v>0</v>
      </c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219" t="s">
        <v>138</v>
      </c>
      <c r="AT201" s="219" t="s">
        <v>140</v>
      </c>
      <c r="AU201" s="219" t="s">
        <v>85</v>
      </c>
      <c r="AY201" s="15" t="s">
        <v>139</v>
      </c>
      <c r="BE201" s="220">
        <f>IF(N201="základní",J201,0)</f>
        <v>952</v>
      </c>
      <c r="BF201" s="220">
        <f>IF(N201="snížená",J201,0)</f>
        <v>0</v>
      </c>
      <c r="BG201" s="220">
        <f>IF(N201="zákl. přenesená",J201,0)</f>
        <v>0</v>
      </c>
      <c r="BH201" s="220">
        <f>IF(N201="sníž. přenesená",J201,0)</f>
        <v>0</v>
      </c>
      <c r="BI201" s="220">
        <f>IF(N201="nulová",J201,0)</f>
        <v>0</v>
      </c>
      <c r="BJ201" s="15" t="s">
        <v>83</v>
      </c>
      <c r="BK201" s="220">
        <f>ROUND(I201*H201,2)</f>
        <v>952</v>
      </c>
      <c r="BL201" s="15" t="s">
        <v>138</v>
      </c>
      <c r="BM201" s="219" t="s">
        <v>551</v>
      </c>
    </row>
    <row r="202" s="2" customFormat="1">
      <c r="A202" s="30"/>
      <c r="B202" s="31"/>
      <c r="C202" s="32"/>
      <c r="D202" s="221" t="s">
        <v>146</v>
      </c>
      <c r="E202" s="32"/>
      <c r="F202" s="222" t="s">
        <v>273</v>
      </c>
      <c r="G202" s="32"/>
      <c r="H202" s="32"/>
      <c r="I202" s="32"/>
      <c r="J202" s="32"/>
      <c r="K202" s="32"/>
      <c r="L202" s="36"/>
      <c r="M202" s="223"/>
      <c r="N202" s="224"/>
      <c r="O202" s="82"/>
      <c r="P202" s="82"/>
      <c r="Q202" s="82"/>
      <c r="R202" s="82"/>
      <c r="S202" s="82"/>
      <c r="T202" s="83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T202" s="15" t="s">
        <v>146</v>
      </c>
      <c r="AU202" s="15" t="s">
        <v>85</v>
      </c>
    </row>
    <row r="203" s="2" customFormat="1">
      <c r="A203" s="30"/>
      <c r="B203" s="31"/>
      <c r="C203" s="32"/>
      <c r="D203" s="221" t="s">
        <v>173</v>
      </c>
      <c r="E203" s="32"/>
      <c r="F203" s="236" t="s">
        <v>258</v>
      </c>
      <c r="G203" s="32"/>
      <c r="H203" s="32"/>
      <c r="I203" s="32"/>
      <c r="J203" s="32"/>
      <c r="K203" s="32"/>
      <c r="L203" s="36"/>
      <c r="M203" s="223"/>
      <c r="N203" s="224"/>
      <c r="O203" s="82"/>
      <c r="P203" s="82"/>
      <c r="Q203" s="82"/>
      <c r="R203" s="82"/>
      <c r="S203" s="82"/>
      <c r="T203" s="83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T203" s="15" t="s">
        <v>173</v>
      </c>
      <c r="AU203" s="15" t="s">
        <v>85</v>
      </c>
    </row>
    <row r="204" s="13" customFormat="1">
      <c r="A204" s="13"/>
      <c r="B204" s="237"/>
      <c r="C204" s="238"/>
      <c r="D204" s="221" t="s">
        <v>177</v>
      </c>
      <c r="E204" s="239" t="s">
        <v>1</v>
      </c>
      <c r="F204" s="240" t="s">
        <v>552</v>
      </c>
      <c r="G204" s="238"/>
      <c r="H204" s="241">
        <v>1</v>
      </c>
      <c r="I204" s="238"/>
      <c r="J204" s="238"/>
      <c r="K204" s="238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177</v>
      </c>
      <c r="AU204" s="246" t="s">
        <v>85</v>
      </c>
      <c r="AV204" s="13" t="s">
        <v>85</v>
      </c>
      <c r="AW204" s="13" t="s">
        <v>33</v>
      </c>
      <c r="AX204" s="13" t="s">
        <v>83</v>
      </c>
      <c r="AY204" s="246" t="s">
        <v>139</v>
      </c>
    </row>
    <row r="205" s="11" customFormat="1" ht="22.8" customHeight="1">
      <c r="A205" s="11"/>
      <c r="B205" s="196"/>
      <c r="C205" s="197"/>
      <c r="D205" s="198" t="s">
        <v>75</v>
      </c>
      <c r="E205" s="234" t="s">
        <v>225</v>
      </c>
      <c r="F205" s="234" t="s">
        <v>286</v>
      </c>
      <c r="G205" s="197"/>
      <c r="H205" s="197"/>
      <c r="I205" s="197"/>
      <c r="J205" s="235">
        <f>BK205</f>
        <v>20245.900000000001</v>
      </c>
      <c r="K205" s="197"/>
      <c r="L205" s="201"/>
      <c r="M205" s="202"/>
      <c r="N205" s="203"/>
      <c r="O205" s="203"/>
      <c r="P205" s="204">
        <f>SUM(P206:P226)</f>
        <v>0</v>
      </c>
      <c r="Q205" s="203"/>
      <c r="R205" s="204">
        <f>SUM(R206:R226)</f>
        <v>0</v>
      </c>
      <c r="S205" s="203"/>
      <c r="T205" s="205">
        <f>SUM(T206:T226)</f>
        <v>0</v>
      </c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R205" s="206" t="s">
        <v>83</v>
      </c>
      <c r="AT205" s="207" t="s">
        <v>75</v>
      </c>
      <c r="AU205" s="207" t="s">
        <v>83</v>
      </c>
      <c r="AY205" s="206" t="s">
        <v>139</v>
      </c>
      <c r="BK205" s="208">
        <f>SUM(BK206:BK226)</f>
        <v>20245.900000000001</v>
      </c>
    </row>
    <row r="206" s="2" customFormat="1" ht="24" customHeight="1">
      <c r="A206" s="30"/>
      <c r="B206" s="31"/>
      <c r="C206" s="209" t="s">
        <v>287</v>
      </c>
      <c r="D206" s="209" t="s">
        <v>140</v>
      </c>
      <c r="E206" s="210" t="s">
        <v>298</v>
      </c>
      <c r="F206" s="211" t="s">
        <v>299</v>
      </c>
      <c r="G206" s="212" t="s">
        <v>188</v>
      </c>
      <c r="H206" s="213">
        <v>6</v>
      </c>
      <c r="I206" s="214">
        <v>246</v>
      </c>
      <c r="J206" s="214">
        <f>ROUND(I206*H206,2)</f>
        <v>1476</v>
      </c>
      <c r="K206" s="211" t="s">
        <v>171</v>
      </c>
      <c r="L206" s="36"/>
      <c r="M206" s="215" t="s">
        <v>1</v>
      </c>
      <c r="N206" s="216" t="s">
        <v>41</v>
      </c>
      <c r="O206" s="217">
        <v>0</v>
      </c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219" t="s">
        <v>138</v>
      </c>
      <c r="AT206" s="219" t="s">
        <v>140</v>
      </c>
      <c r="AU206" s="219" t="s">
        <v>85</v>
      </c>
      <c r="AY206" s="15" t="s">
        <v>139</v>
      </c>
      <c r="BE206" s="220">
        <f>IF(N206="základní",J206,0)</f>
        <v>1476</v>
      </c>
      <c r="BF206" s="220">
        <f>IF(N206="snížená",J206,0)</f>
        <v>0</v>
      </c>
      <c r="BG206" s="220">
        <f>IF(N206="zákl. přenesená",J206,0)</f>
        <v>0</v>
      </c>
      <c r="BH206" s="220">
        <f>IF(N206="sníž. přenesená",J206,0)</f>
        <v>0</v>
      </c>
      <c r="BI206" s="220">
        <f>IF(N206="nulová",J206,0)</f>
        <v>0</v>
      </c>
      <c r="BJ206" s="15" t="s">
        <v>83</v>
      </c>
      <c r="BK206" s="220">
        <f>ROUND(I206*H206,2)</f>
        <v>1476</v>
      </c>
      <c r="BL206" s="15" t="s">
        <v>138</v>
      </c>
      <c r="BM206" s="219" t="s">
        <v>553</v>
      </c>
    </row>
    <row r="207" s="2" customFormat="1">
      <c r="A207" s="30"/>
      <c r="B207" s="31"/>
      <c r="C207" s="32"/>
      <c r="D207" s="221" t="s">
        <v>146</v>
      </c>
      <c r="E207" s="32"/>
      <c r="F207" s="222" t="s">
        <v>299</v>
      </c>
      <c r="G207" s="32"/>
      <c r="H207" s="32"/>
      <c r="I207" s="32"/>
      <c r="J207" s="32"/>
      <c r="K207" s="32"/>
      <c r="L207" s="36"/>
      <c r="M207" s="223"/>
      <c r="N207" s="224"/>
      <c r="O207" s="82"/>
      <c r="P207" s="82"/>
      <c r="Q207" s="82"/>
      <c r="R207" s="82"/>
      <c r="S207" s="82"/>
      <c r="T207" s="83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T207" s="15" t="s">
        <v>146</v>
      </c>
      <c r="AU207" s="15" t="s">
        <v>85</v>
      </c>
    </row>
    <row r="208" s="2" customFormat="1">
      <c r="A208" s="30"/>
      <c r="B208" s="31"/>
      <c r="C208" s="32"/>
      <c r="D208" s="221" t="s">
        <v>173</v>
      </c>
      <c r="E208" s="32"/>
      <c r="F208" s="236" t="s">
        <v>301</v>
      </c>
      <c r="G208" s="32"/>
      <c r="H208" s="32"/>
      <c r="I208" s="32"/>
      <c r="J208" s="32"/>
      <c r="K208" s="32"/>
      <c r="L208" s="36"/>
      <c r="M208" s="223"/>
      <c r="N208" s="224"/>
      <c r="O208" s="82"/>
      <c r="P208" s="82"/>
      <c r="Q208" s="82"/>
      <c r="R208" s="82"/>
      <c r="S208" s="82"/>
      <c r="T208" s="83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T208" s="15" t="s">
        <v>173</v>
      </c>
      <c r="AU208" s="15" t="s">
        <v>85</v>
      </c>
    </row>
    <row r="209" s="13" customFormat="1">
      <c r="A209" s="13"/>
      <c r="B209" s="237"/>
      <c r="C209" s="238"/>
      <c r="D209" s="221" t="s">
        <v>177</v>
      </c>
      <c r="E209" s="239" t="s">
        <v>1</v>
      </c>
      <c r="F209" s="240" t="s">
        <v>554</v>
      </c>
      <c r="G209" s="238"/>
      <c r="H209" s="241">
        <v>6</v>
      </c>
      <c r="I209" s="238"/>
      <c r="J209" s="238"/>
      <c r="K209" s="238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177</v>
      </c>
      <c r="AU209" s="246" t="s">
        <v>85</v>
      </c>
      <c r="AV209" s="13" t="s">
        <v>85</v>
      </c>
      <c r="AW209" s="13" t="s">
        <v>33</v>
      </c>
      <c r="AX209" s="13" t="s">
        <v>83</v>
      </c>
      <c r="AY209" s="246" t="s">
        <v>139</v>
      </c>
    </row>
    <row r="210" s="2" customFormat="1" ht="24" customHeight="1">
      <c r="A210" s="30"/>
      <c r="B210" s="31"/>
      <c r="C210" s="209" t="s">
        <v>293</v>
      </c>
      <c r="D210" s="209" t="s">
        <v>140</v>
      </c>
      <c r="E210" s="210" t="s">
        <v>303</v>
      </c>
      <c r="F210" s="211" t="s">
        <v>304</v>
      </c>
      <c r="G210" s="212" t="s">
        <v>188</v>
      </c>
      <c r="H210" s="213">
        <v>6</v>
      </c>
      <c r="I210" s="214">
        <v>342</v>
      </c>
      <c r="J210" s="214">
        <f>ROUND(I210*H210,2)</f>
        <v>2052</v>
      </c>
      <c r="K210" s="211" t="s">
        <v>171</v>
      </c>
      <c r="L210" s="36"/>
      <c r="M210" s="215" t="s">
        <v>1</v>
      </c>
      <c r="N210" s="216" t="s">
        <v>41</v>
      </c>
      <c r="O210" s="217">
        <v>0</v>
      </c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219" t="s">
        <v>138</v>
      </c>
      <c r="AT210" s="219" t="s">
        <v>140</v>
      </c>
      <c r="AU210" s="219" t="s">
        <v>85</v>
      </c>
      <c r="AY210" s="15" t="s">
        <v>139</v>
      </c>
      <c r="BE210" s="220">
        <f>IF(N210="základní",J210,0)</f>
        <v>2052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15" t="s">
        <v>83</v>
      </c>
      <c r="BK210" s="220">
        <f>ROUND(I210*H210,2)</f>
        <v>2052</v>
      </c>
      <c r="BL210" s="15" t="s">
        <v>138</v>
      </c>
      <c r="BM210" s="219" t="s">
        <v>555</v>
      </c>
    </row>
    <row r="211" s="2" customFormat="1">
      <c r="A211" s="30"/>
      <c r="B211" s="31"/>
      <c r="C211" s="32"/>
      <c r="D211" s="221" t="s">
        <v>146</v>
      </c>
      <c r="E211" s="32"/>
      <c r="F211" s="222" t="s">
        <v>304</v>
      </c>
      <c r="G211" s="32"/>
      <c r="H211" s="32"/>
      <c r="I211" s="32"/>
      <c r="J211" s="32"/>
      <c r="K211" s="32"/>
      <c r="L211" s="36"/>
      <c r="M211" s="223"/>
      <c r="N211" s="224"/>
      <c r="O211" s="82"/>
      <c r="P211" s="82"/>
      <c r="Q211" s="82"/>
      <c r="R211" s="82"/>
      <c r="S211" s="82"/>
      <c r="T211" s="83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T211" s="15" t="s">
        <v>146</v>
      </c>
      <c r="AU211" s="15" t="s">
        <v>85</v>
      </c>
    </row>
    <row r="212" s="2" customFormat="1">
      <c r="A212" s="30"/>
      <c r="B212" s="31"/>
      <c r="C212" s="32"/>
      <c r="D212" s="221" t="s">
        <v>173</v>
      </c>
      <c r="E212" s="32"/>
      <c r="F212" s="236" t="s">
        <v>301</v>
      </c>
      <c r="G212" s="32"/>
      <c r="H212" s="32"/>
      <c r="I212" s="32"/>
      <c r="J212" s="32"/>
      <c r="K212" s="32"/>
      <c r="L212" s="36"/>
      <c r="M212" s="223"/>
      <c r="N212" s="224"/>
      <c r="O212" s="82"/>
      <c r="P212" s="82"/>
      <c r="Q212" s="82"/>
      <c r="R212" s="82"/>
      <c r="S212" s="82"/>
      <c r="T212" s="83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T212" s="15" t="s">
        <v>173</v>
      </c>
      <c r="AU212" s="15" t="s">
        <v>85</v>
      </c>
    </row>
    <row r="213" s="13" customFormat="1">
      <c r="A213" s="13"/>
      <c r="B213" s="237"/>
      <c r="C213" s="238"/>
      <c r="D213" s="221" t="s">
        <v>177</v>
      </c>
      <c r="E213" s="239" t="s">
        <v>1</v>
      </c>
      <c r="F213" s="240" t="s">
        <v>556</v>
      </c>
      <c r="G213" s="238"/>
      <c r="H213" s="241">
        <v>6</v>
      </c>
      <c r="I213" s="238"/>
      <c r="J213" s="238"/>
      <c r="K213" s="238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177</v>
      </c>
      <c r="AU213" s="246" t="s">
        <v>85</v>
      </c>
      <c r="AV213" s="13" t="s">
        <v>85</v>
      </c>
      <c r="AW213" s="13" t="s">
        <v>33</v>
      </c>
      <c r="AX213" s="13" t="s">
        <v>83</v>
      </c>
      <c r="AY213" s="246" t="s">
        <v>139</v>
      </c>
    </row>
    <row r="214" s="2" customFormat="1" ht="24" customHeight="1">
      <c r="A214" s="30"/>
      <c r="B214" s="31"/>
      <c r="C214" s="209" t="s">
        <v>297</v>
      </c>
      <c r="D214" s="209" t="s">
        <v>140</v>
      </c>
      <c r="E214" s="210" t="s">
        <v>308</v>
      </c>
      <c r="F214" s="211" t="s">
        <v>309</v>
      </c>
      <c r="G214" s="212" t="s">
        <v>188</v>
      </c>
      <c r="H214" s="213">
        <v>13</v>
      </c>
      <c r="I214" s="214">
        <v>181</v>
      </c>
      <c r="J214" s="214">
        <f>ROUND(I214*H214,2)</f>
        <v>2353</v>
      </c>
      <c r="K214" s="211" t="s">
        <v>171</v>
      </c>
      <c r="L214" s="36"/>
      <c r="M214" s="215" t="s">
        <v>1</v>
      </c>
      <c r="N214" s="216" t="s">
        <v>41</v>
      </c>
      <c r="O214" s="217">
        <v>0</v>
      </c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219" t="s">
        <v>138</v>
      </c>
      <c r="AT214" s="219" t="s">
        <v>140</v>
      </c>
      <c r="AU214" s="219" t="s">
        <v>85</v>
      </c>
      <c r="AY214" s="15" t="s">
        <v>139</v>
      </c>
      <c r="BE214" s="220">
        <f>IF(N214="základní",J214,0)</f>
        <v>2353</v>
      </c>
      <c r="BF214" s="220">
        <f>IF(N214="snížená",J214,0)</f>
        <v>0</v>
      </c>
      <c r="BG214" s="220">
        <f>IF(N214="zákl. přenesená",J214,0)</f>
        <v>0</v>
      </c>
      <c r="BH214" s="220">
        <f>IF(N214="sníž. přenesená",J214,0)</f>
        <v>0</v>
      </c>
      <c r="BI214" s="220">
        <f>IF(N214="nulová",J214,0)</f>
        <v>0</v>
      </c>
      <c r="BJ214" s="15" t="s">
        <v>83</v>
      </c>
      <c r="BK214" s="220">
        <f>ROUND(I214*H214,2)</f>
        <v>2353</v>
      </c>
      <c r="BL214" s="15" t="s">
        <v>138</v>
      </c>
      <c r="BM214" s="219" t="s">
        <v>557</v>
      </c>
    </row>
    <row r="215" s="2" customFormat="1">
      <c r="A215" s="30"/>
      <c r="B215" s="31"/>
      <c r="C215" s="32"/>
      <c r="D215" s="221" t="s">
        <v>146</v>
      </c>
      <c r="E215" s="32"/>
      <c r="F215" s="222" t="s">
        <v>309</v>
      </c>
      <c r="G215" s="32"/>
      <c r="H215" s="32"/>
      <c r="I215" s="32"/>
      <c r="J215" s="32"/>
      <c r="K215" s="32"/>
      <c r="L215" s="36"/>
      <c r="M215" s="223"/>
      <c r="N215" s="224"/>
      <c r="O215" s="82"/>
      <c r="P215" s="82"/>
      <c r="Q215" s="82"/>
      <c r="R215" s="82"/>
      <c r="S215" s="82"/>
      <c r="T215" s="83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T215" s="15" t="s">
        <v>146</v>
      </c>
      <c r="AU215" s="15" t="s">
        <v>85</v>
      </c>
    </row>
    <row r="216" s="2" customFormat="1">
      <c r="A216" s="30"/>
      <c r="B216" s="31"/>
      <c r="C216" s="32"/>
      <c r="D216" s="221" t="s">
        <v>173</v>
      </c>
      <c r="E216" s="32"/>
      <c r="F216" s="236" t="s">
        <v>311</v>
      </c>
      <c r="G216" s="32"/>
      <c r="H216" s="32"/>
      <c r="I216" s="32"/>
      <c r="J216" s="32"/>
      <c r="K216" s="32"/>
      <c r="L216" s="36"/>
      <c r="M216" s="223"/>
      <c r="N216" s="224"/>
      <c r="O216" s="82"/>
      <c r="P216" s="82"/>
      <c r="Q216" s="82"/>
      <c r="R216" s="82"/>
      <c r="S216" s="82"/>
      <c r="T216" s="83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T216" s="15" t="s">
        <v>173</v>
      </c>
      <c r="AU216" s="15" t="s">
        <v>85</v>
      </c>
    </row>
    <row r="217" s="13" customFormat="1">
      <c r="A217" s="13"/>
      <c r="B217" s="237"/>
      <c r="C217" s="238"/>
      <c r="D217" s="221" t="s">
        <v>177</v>
      </c>
      <c r="E217" s="239" t="s">
        <v>1</v>
      </c>
      <c r="F217" s="240" t="s">
        <v>558</v>
      </c>
      <c r="G217" s="238"/>
      <c r="H217" s="241">
        <v>13</v>
      </c>
      <c r="I217" s="238"/>
      <c r="J217" s="238"/>
      <c r="K217" s="238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177</v>
      </c>
      <c r="AU217" s="246" t="s">
        <v>85</v>
      </c>
      <c r="AV217" s="13" t="s">
        <v>85</v>
      </c>
      <c r="AW217" s="13" t="s">
        <v>33</v>
      </c>
      <c r="AX217" s="13" t="s">
        <v>83</v>
      </c>
      <c r="AY217" s="246" t="s">
        <v>139</v>
      </c>
    </row>
    <row r="218" s="2" customFormat="1" ht="16.5" customHeight="1">
      <c r="A218" s="30"/>
      <c r="B218" s="31"/>
      <c r="C218" s="209" t="s">
        <v>7</v>
      </c>
      <c r="D218" s="209" t="s">
        <v>140</v>
      </c>
      <c r="E218" s="210" t="s">
        <v>314</v>
      </c>
      <c r="F218" s="211" t="s">
        <v>315</v>
      </c>
      <c r="G218" s="212" t="s">
        <v>170</v>
      </c>
      <c r="H218" s="213">
        <v>0.021000000000000001</v>
      </c>
      <c r="I218" s="214">
        <v>136900</v>
      </c>
      <c r="J218" s="214">
        <f>ROUND(I218*H218,2)</f>
        <v>2874.9000000000001</v>
      </c>
      <c r="K218" s="211" t="s">
        <v>171</v>
      </c>
      <c r="L218" s="36"/>
      <c r="M218" s="215" t="s">
        <v>1</v>
      </c>
      <c r="N218" s="216" t="s">
        <v>41</v>
      </c>
      <c r="O218" s="217">
        <v>0</v>
      </c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219" t="s">
        <v>138</v>
      </c>
      <c r="AT218" s="219" t="s">
        <v>140</v>
      </c>
      <c r="AU218" s="219" t="s">
        <v>85</v>
      </c>
      <c r="AY218" s="15" t="s">
        <v>139</v>
      </c>
      <c r="BE218" s="220">
        <f>IF(N218="základní",J218,0)</f>
        <v>2874.9000000000001</v>
      </c>
      <c r="BF218" s="220">
        <f>IF(N218="snížená",J218,0)</f>
        <v>0</v>
      </c>
      <c r="BG218" s="220">
        <f>IF(N218="zákl. přenesená",J218,0)</f>
        <v>0</v>
      </c>
      <c r="BH218" s="220">
        <f>IF(N218="sníž. přenesená",J218,0)</f>
        <v>0</v>
      </c>
      <c r="BI218" s="220">
        <f>IF(N218="nulová",J218,0)</f>
        <v>0</v>
      </c>
      <c r="BJ218" s="15" t="s">
        <v>83</v>
      </c>
      <c r="BK218" s="220">
        <f>ROUND(I218*H218,2)</f>
        <v>2874.9000000000001</v>
      </c>
      <c r="BL218" s="15" t="s">
        <v>138</v>
      </c>
      <c r="BM218" s="219" t="s">
        <v>559</v>
      </c>
    </row>
    <row r="219" s="2" customFormat="1">
      <c r="A219" s="30"/>
      <c r="B219" s="31"/>
      <c r="C219" s="32"/>
      <c r="D219" s="221" t="s">
        <v>146</v>
      </c>
      <c r="E219" s="32"/>
      <c r="F219" s="222" t="s">
        <v>315</v>
      </c>
      <c r="G219" s="32"/>
      <c r="H219" s="32"/>
      <c r="I219" s="32"/>
      <c r="J219" s="32"/>
      <c r="K219" s="32"/>
      <c r="L219" s="36"/>
      <c r="M219" s="223"/>
      <c r="N219" s="224"/>
      <c r="O219" s="82"/>
      <c r="P219" s="82"/>
      <c r="Q219" s="82"/>
      <c r="R219" s="82"/>
      <c r="S219" s="82"/>
      <c r="T219" s="83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T219" s="15" t="s">
        <v>146</v>
      </c>
      <c r="AU219" s="15" t="s">
        <v>85</v>
      </c>
    </row>
    <row r="220" s="2" customFormat="1">
      <c r="A220" s="30"/>
      <c r="B220" s="31"/>
      <c r="C220" s="32"/>
      <c r="D220" s="221" t="s">
        <v>173</v>
      </c>
      <c r="E220" s="32"/>
      <c r="F220" s="236" t="s">
        <v>317</v>
      </c>
      <c r="G220" s="32"/>
      <c r="H220" s="32"/>
      <c r="I220" s="32"/>
      <c r="J220" s="32"/>
      <c r="K220" s="32"/>
      <c r="L220" s="36"/>
      <c r="M220" s="223"/>
      <c r="N220" s="224"/>
      <c r="O220" s="82"/>
      <c r="P220" s="82"/>
      <c r="Q220" s="82"/>
      <c r="R220" s="82"/>
      <c r="S220" s="82"/>
      <c r="T220" s="83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T220" s="15" t="s">
        <v>173</v>
      </c>
      <c r="AU220" s="15" t="s">
        <v>85</v>
      </c>
    </row>
    <row r="221" s="13" customFormat="1">
      <c r="A221" s="13"/>
      <c r="B221" s="237"/>
      <c r="C221" s="238"/>
      <c r="D221" s="221" t="s">
        <v>177</v>
      </c>
      <c r="E221" s="239" t="s">
        <v>1</v>
      </c>
      <c r="F221" s="240" t="s">
        <v>560</v>
      </c>
      <c r="G221" s="238"/>
      <c r="H221" s="241">
        <v>0.01</v>
      </c>
      <c r="I221" s="238"/>
      <c r="J221" s="238"/>
      <c r="K221" s="238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177</v>
      </c>
      <c r="AU221" s="246" t="s">
        <v>85</v>
      </c>
      <c r="AV221" s="13" t="s">
        <v>85</v>
      </c>
      <c r="AW221" s="13" t="s">
        <v>33</v>
      </c>
      <c r="AX221" s="13" t="s">
        <v>76</v>
      </c>
      <c r="AY221" s="246" t="s">
        <v>139</v>
      </c>
    </row>
    <row r="222" s="13" customFormat="1">
      <c r="A222" s="13"/>
      <c r="B222" s="237"/>
      <c r="C222" s="238"/>
      <c r="D222" s="221" t="s">
        <v>177</v>
      </c>
      <c r="E222" s="239" t="s">
        <v>1</v>
      </c>
      <c r="F222" s="240" t="s">
        <v>561</v>
      </c>
      <c r="G222" s="238"/>
      <c r="H222" s="241">
        <v>0.010999999999999999</v>
      </c>
      <c r="I222" s="238"/>
      <c r="J222" s="238"/>
      <c r="K222" s="238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177</v>
      </c>
      <c r="AU222" s="246" t="s">
        <v>85</v>
      </c>
      <c r="AV222" s="13" t="s">
        <v>85</v>
      </c>
      <c r="AW222" s="13" t="s">
        <v>33</v>
      </c>
      <c r="AX222" s="13" t="s">
        <v>76</v>
      </c>
      <c r="AY222" s="246" t="s">
        <v>139</v>
      </c>
    </row>
    <row r="223" s="2" customFormat="1" ht="24" customHeight="1">
      <c r="A223" s="30"/>
      <c r="B223" s="31"/>
      <c r="C223" s="209" t="s">
        <v>307</v>
      </c>
      <c r="D223" s="209" t="s">
        <v>140</v>
      </c>
      <c r="E223" s="210" t="s">
        <v>503</v>
      </c>
      <c r="F223" s="211" t="s">
        <v>504</v>
      </c>
      <c r="G223" s="212" t="s">
        <v>188</v>
      </c>
      <c r="H223" s="213">
        <v>3</v>
      </c>
      <c r="I223" s="214">
        <v>3830</v>
      </c>
      <c r="J223" s="214">
        <f>ROUND(I223*H223,2)</f>
        <v>11490</v>
      </c>
      <c r="K223" s="211" t="s">
        <v>171</v>
      </c>
      <c r="L223" s="36"/>
      <c r="M223" s="215" t="s">
        <v>1</v>
      </c>
      <c r="N223" s="216" t="s">
        <v>41</v>
      </c>
      <c r="O223" s="217">
        <v>0</v>
      </c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219" t="s">
        <v>138</v>
      </c>
      <c r="AT223" s="219" t="s">
        <v>140</v>
      </c>
      <c r="AU223" s="219" t="s">
        <v>85</v>
      </c>
      <c r="AY223" s="15" t="s">
        <v>139</v>
      </c>
      <c r="BE223" s="220">
        <f>IF(N223="základní",J223,0)</f>
        <v>11490</v>
      </c>
      <c r="BF223" s="220">
        <f>IF(N223="snížená",J223,0)</f>
        <v>0</v>
      </c>
      <c r="BG223" s="220">
        <f>IF(N223="zákl. přenesená",J223,0)</f>
        <v>0</v>
      </c>
      <c r="BH223" s="220">
        <f>IF(N223="sníž. přenesená",J223,0)</f>
        <v>0</v>
      </c>
      <c r="BI223" s="220">
        <f>IF(N223="nulová",J223,0)</f>
        <v>0</v>
      </c>
      <c r="BJ223" s="15" t="s">
        <v>83</v>
      </c>
      <c r="BK223" s="220">
        <f>ROUND(I223*H223,2)</f>
        <v>11490</v>
      </c>
      <c r="BL223" s="15" t="s">
        <v>138</v>
      </c>
      <c r="BM223" s="219" t="s">
        <v>562</v>
      </c>
    </row>
    <row r="224" s="2" customFormat="1">
      <c r="A224" s="30"/>
      <c r="B224" s="31"/>
      <c r="C224" s="32"/>
      <c r="D224" s="221" t="s">
        <v>146</v>
      </c>
      <c r="E224" s="32"/>
      <c r="F224" s="222" t="s">
        <v>504</v>
      </c>
      <c r="G224" s="32"/>
      <c r="H224" s="32"/>
      <c r="I224" s="32"/>
      <c r="J224" s="32"/>
      <c r="K224" s="32"/>
      <c r="L224" s="36"/>
      <c r="M224" s="223"/>
      <c r="N224" s="224"/>
      <c r="O224" s="82"/>
      <c r="P224" s="82"/>
      <c r="Q224" s="82"/>
      <c r="R224" s="82"/>
      <c r="S224" s="82"/>
      <c r="T224" s="83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T224" s="15" t="s">
        <v>146</v>
      </c>
      <c r="AU224" s="15" t="s">
        <v>85</v>
      </c>
    </row>
    <row r="225" s="2" customFormat="1">
      <c r="A225" s="30"/>
      <c r="B225" s="31"/>
      <c r="C225" s="32"/>
      <c r="D225" s="221" t="s">
        <v>173</v>
      </c>
      <c r="E225" s="32"/>
      <c r="F225" s="236" t="s">
        <v>506</v>
      </c>
      <c r="G225" s="32"/>
      <c r="H225" s="32"/>
      <c r="I225" s="32"/>
      <c r="J225" s="32"/>
      <c r="K225" s="32"/>
      <c r="L225" s="36"/>
      <c r="M225" s="223"/>
      <c r="N225" s="224"/>
      <c r="O225" s="82"/>
      <c r="P225" s="82"/>
      <c r="Q225" s="82"/>
      <c r="R225" s="82"/>
      <c r="S225" s="82"/>
      <c r="T225" s="83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T225" s="15" t="s">
        <v>173</v>
      </c>
      <c r="AU225" s="15" t="s">
        <v>85</v>
      </c>
    </row>
    <row r="226" s="13" customFormat="1">
      <c r="A226" s="13"/>
      <c r="B226" s="237"/>
      <c r="C226" s="238"/>
      <c r="D226" s="221" t="s">
        <v>177</v>
      </c>
      <c r="E226" s="239" t="s">
        <v>1</v>
      </c>
      <c r="F226" s="240" t="s">
        <v>563</v>
      </c>
      <c r="G226" s="238"/>
      <c r="H226" s="241">
        <v>3</v>
      </c>
      <c r="I226" s="238"/>
      <c r="J226" s="238"/>
      <c r="K226" s="238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177</v>
      </c>
      <c r="AU226" s="246" t="s">
        <v>85</v>
      </c>
      <c r="AV226" s="13" t="s">
        <v>85</v>
      </c>
      <c r="AW226" s="13" t="s">
        <v>33</v>
      </c>
      <c r="AX226" s="13" t="s">
        <v>83</v>
      </c>
      <c r="AY226" s="246" t="s">
        <v>139</v>
      </c>
    </row>
    <row r="227" s="11" customFormat="1" ht="25.92" customHeight="1">
      <c r="A227" s="11"/>
      <c r="B227" s="196"/>
      <c r="C227" s="197"/>
      <c r="D227" s="198" t="s">
        <v>75</v>
      </c>
      <c r="E227" s="199" t="s">
        <v>320</v>
      </c>
      <c r="F227" s="199" t="s">
        <v>321</v>
      </c>
      <c r="G227" s="197"/>
      <c r="H227" s="197"/>
      <c r="I227" s="197"/>
      <c r="J227" s="200">
        <f>BK227</f>
        <v>3657.5</v>
      </c>
      <c r="K227" s="197"/>
      <c r="L227" s="201"/>
      <c r="M227" s="202"/>
      <c r="N227" s="203"/>
      <c r="O227" s="203"/>
      <c r="P227" s="204">
        <f>P228</f>
        <v>0</v>
      </c>
      <c r="Q227" s="203"/>
      <c r="R227" s="204">
        <f>R228</f>
        <v>0</v>
      </c>
      <c r="S227" s="203"/>
      <c r="T227" s="205">
        <f>T228</f>
        <v>0</v>
      </c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R227" s="206" t="s">
        <v>85</v>
      </c>
      <c r="AT227" s="207" t="s">
        <v>75</v>
      </c>
      <c r="AU227" s="207" t="s">
        <v>76</v>
      </c>
      <c r="AY227" s="206" t="s">
        <v>139</v>
      </c>
      <c r="BK227" s="208">
        <f>BK228</f>
        <v>3657.5</v>
      </c>
    </row>
    <row r="228" s="11" customFormat="1" ht="22.8" customHeight="1">
      <c r="A228" s="11"/>
      <c r="B228" s="196"/>
      <c r="C228" s="197"/>
      <c r="D228" s="198" t="s">
        <v>75</v>
      </c>
      <c r="E228" s="234" t="s">
        <v>322</v>
      </c>
      <c r="F228" s="234" t="s">
        <v>323</v>
      </c>
      <c r="G228" s="197"/>
      <c r="H228" s="197"/>
      <c r="I228" s="197"/>
      <c r="J228" s="235">
        <f>BK228</f>
        <v>3657.5</v>
      </c>
      <c r="K228" s="197"/>
      <c r="L228" s="201"/>
      <c r="M228" s="202"/>
      <c r="N228" s="203"/>
      <c r="O228" s="203"/>
      <c r="P228" s="204">
        <f>SUM(P229:P232)</f>
        <v>0</v>
      </c>
      <c r="Q228" s="203"/>
      <c r="R228" s="204">
        <f>SUM(R229:R232)</f>
        <v>0</v>
      </c>
      <c r="S228" s="203"/>
      <c r="T228" s="205">
        <f>SUM(T229:T232)</f>
        <v>0</v>
      </c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R228" s="206" t="s">
        <v>85</v>
      </c>
      <c r="AT228" s="207" t="s">
        <v>75</v>
      </c>
      <c r="AU228" s="207" t="s">
        <v>83</v>
      </c>
      <c r="AY228" s="206" t="s">
        <v>139</v>
      </c>
      <c r="BK228" s="208">
        <f>SUM(BK229:BK232)</f>
        <v>3657.5</v>
      </c>
    </row>
    <row r="229" s="2" customFormat="1" ht="24" customHeight="1">
      <c r="A229" s="30"/>
      <c r="B229" s="31"/>
      <c r="C229" s="209" t="s">
        <v>313</v>
      </c>
      <c r="D229" s="209" t="s">
        <v>140</v>
      </c>
      <c r="E229" s="210" t="s">
        <v>325</v>
      </c>
      <c r="F229" s="211" t="s">
        <v>326</v>
      </c>
      <c r="G229" s="212" t="s">
        <v>221</v>
      </c>
      <c r="H229" s="213">
        <v>17.5</v>
      </c>
      <c r="I229" s="214">
        <v>209</v>
      </c>
      <c r="J229" s="214">
        <f>ROUND(I229*H229,2)</f>
        <v>3657.5</v>
      </c>
      <c r="K229" s="211" t="s">
        <v>171</v>
      </c>
      <c r="L229" s="36"/>
      <c r="M229" s="215" t="s">
        <v>1</v>
      </c>
      <c r="N229" s="216" t="s">
        <v>41</v>
      </c>
      <c r="O229" s="217">
        <v>0</v>
      </c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219" t="s">
        <v>276</v>
      </c>
      <c r="AT229" s="219" t="s">
        <v>140</v>
      </c>
      <c r="AU229" s="219" t="s">
        <v>85</v>
      </c>
      <c r="AY229" s="15" t="s">
        <v>139</v>
      </c>
      <c r="BE229" s="220">
        <f>IF(N229="základní",J229,0)</f>
        <v>3657.5</v>
      </c>
      <c r="BF229" s="220">
        <f>IF(N229="snížená",J229,0)</f>
        <v>0</v>
      </c>
      <c r="BG229" s="220">
        <f>IF(N229="zákl. přenesená",J229,0)</f>
        <v>0</v>
      </c>
      <c r="BH229" s="220">
        <f>IF(N229="sníž. přenesená",J229,0)</f>
        <v>0</v>
      </c>
      <c r="BI229" s="220">
        <f>IF(N229="nulová",J229,0)</f>
        <v>0</v>
      </c>
      <c r="BJ229" s="15" t="s">
        <v>83</v>
      </c>
      <c r="BK229" s="220">
        <f>ROUND(I229*H229,2)</f>
        <v>3657.5</v>
      </c>
      <c r="BL229" s="15" t="s">
        <v>276</v>
      </c>
      <c r="BM229" s="219" t="s">
        <v>564</v>
      </c>
    </row>
    <row r="230" s="2" customFormat="1">
      <c r="A230" s="30"/>
      <c r="B230" s="31"/>
      <c r="C230" s="32"/>
      <c r="D230" s="221" t="s">
        <v>146</v>
      </c>
      <c r="E230" s="32"/>
      <c r="F230" s="222" t="s">
        <v>326</v>
      </c>
      <c r="G230" s="32"/>
      <c r="H230" s="32"/>
      <c r="I230" s="32"/>
      <c r="J230" s="32"/>
      <c r="K230" s="32"/>
      <c r="L230" s="36"/>
      <c r="M230" s="223"/>
      <c r="N230" s="224"/>
      <c r="O230" s="82"/>
      <c r="P230" s="82"/>
      <c r="Q230" s="82"/>
      <c r="R230" s="82"/>
      <c r="S230" s="82"/>
      <c r="T230" s="83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T230" s="15" t="s">
        <v>146</v>
      </c>
      <c r="AU230" s="15" t="s">
        <v>85</v>
      </c>
    </row>
    <row r="231" s="2" customFormat="1">
      <c r="A231" s="30"/>
      <c r="B231" s="31"/>
      <c r="C231" s="32"/>
      <c r="D231" s="221" t="s">
        <v>173</v>
      </c>
      <c r="E231" s="32"/>
      <c r="F231" s="236" t="s">
        <v>328</v>
      </c>
      <c r="G231" s="32"/>
      <c r="H231" s="32"/>
      <c r="I231" s="32"/>
      <c r="J231" s="32"/>
      <c r="K231" s="32"/>
      <c r="L231" s="36"/>
      <c r="M231" s="223"/>
      <c r="N231" s="224"/>
      <c r="O231" s="82"/>
      <c r="P231" s="82"/>
      <c r="Q231" s="82"/>
      <c r="R231" s="82"/>
      <c r="S231" s="82"/>
      <c r="T231" s="83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T231" s="15" t="s">
        <v>173</v>
      </c>
      <c r="AU231" s="15" t="s">
        <v>85</v>
      </c>
    </row>
    <row r="232" s="13" customFormat="1">
      <c r="A232" s="13"/>
      <c r="B232" s="237"/>
      <c r="C232" s="238"/>
      <c r="D232" s="221" t="s">
        <v>177</v>
      </c>
      <c r="E232" s="239" t="s">
        <v>1</v>
      </c>
      <c r="F232" s="240" t="s">
        <v>565</v>
      </c>
      <c r="G232" s="238"/>
      <c r="H232" s="241">
        <v>17.5</v>
      </c>
      <c r="I232" s="238"/>
      <c r="J232" s="238"/>
      <c r="K232" s="238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177</v>
      </c>
      <c r="AU232" s="246" t="s">
        <v>85</v>
      </c>
      <c r="AV232" s="13" t="s">
        <v>85</v>
      </c>
      <c r="AW232" s="13" t="s">
        <v>33</v>
      </c>
      <c r="AX232" s="13" t="s">
        <v>83</v>
      </c>
      <c r="AY232" s="246" t="s">
        <v>139</v>
      </c>
    </row>
    <row r="233" s="11" customFormat="1" ht="25.92" customHeight="1">
      <c r="A233" s="11"/>
      <c r="B233" s="196"/>
      <c r="C233" s="197"/>
      <c r="D233" s="198" t="s">
        <v>75</v>
      </c>
      <c r="E233" s="199" t="s">
        <v>136</v>
      </c>
      <c r="F233" s="199" t="s">
        <v>137</v>
      </c>
      <c r="G233" s="197"/>
      <c r="H233" s="197"/>
      <c r="I233" s="197"/>
      <c r="J233" s="200">
        <f>BK233</f>
        <v>25272</v>
      </c>
      <c r="K233" s="197"/>
      <c r="L233" s="201"/>
      <c r="M233" s="202"/>
      <c r="N233" s="203"/>
      <c r="O233" s="203"/>
      <c r="P233" s="204">
        <f>SUM(P234:P246)</f>
        <v>0</v>
      </c>
      <c r="Q233" s="203"/>
      <c r="R233" s="204">
        <f>SUM(R234:R246)</f>
        <v>0</v>
      </c>
      <c r="S233" s="203"/>
      <c r="T233" s="205">
        <f>SUM(T234:T246)</f>
        <v>0</v>
      </c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R233" s="206" t="s">
        <v>138</v>
      </c>
      <c r="AT233" s="207" t="s">
        <v>75</v>
      </c>
      <c r="AU233" s="207" t="s">
        <v>76</v>
      </c>
      <c r="AY233" s="206" t="s">
        <v>139</v>
      </c>
      <c r="BK233" s="208">
        <f>SUM(BK234:BK246)</f>
        <v>25272</v>
      </c>
    </row>
    <row r="234" s="2" customFormat="1" ht="16.5" customHeight="1">
      <c r="A234" s="30"/>
      <c r="B234" s="31"/>
      <c r="C234" s="209" t="s">
        <v>324</v>
      </c>
      <c r="D234" s="209" t="s">
        <v>140</v>
      </c>
      <c r="E234" s="210" t="s">
        <v>331</v>
      </c>
      <c r="F234" s="211" t="s">
        <v>332</v>
      </c>
      <c r="G234" s="212" t="s">
        <v>333</v>
      </c>
      <c r="H234" s="213">
        <v>1.5</v>
      </c>
      <c r="I234" s="214">
        <v>700</v>
      </c>
      <c r="J234" s="214">
        <f>ROUND(I234*H234,2)</f>
        <v>1050</v>
      </c>
      <c r="K234" s="211" t="s">
        <v>171</v>
      </c>
      <c r="L234" s="36"/>
      <c r="M234" s="215" t="s">
        <v>1</v>
      </c>
      <c r="N234" s="216" t="s">
        <v>41</v>
      </c>
      <c r="O234" s="217">
        <v>0</v>
      </c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219" t="s">
        <v>144</v>
      </c>
      <c r="AT234" s="219" t="s">
        <v>140</v>
      </c>
      <c r="AU234" s="219" t="s">
        <v>83</v>
      </c>
      <c r="AY234" s="15" t="s">
        <v>139</v>
      </c>
      <c r="BE234" s="220">
        <f>IF(N234="základní",J234,0)</f>
        <v>1050</v>
      </c>
      <c r="BF234" s="220">
        <f>IF(N234="snížená",J234,0)</f>
        <v>0</v>
      </c>
      <c r="BG234" s="220">
        <f>IF(N234="zákl. přenesená",J234,0)</f>
        <v>0</v>
      </c>
      <c r="BH234" s="220">
        <f>IF(N234="sníž. přenesená",J234,0)</f>
        <v>0</v>
      </c>
      <c r="BI234" s="220">
        <f>IF(N234="nulová",J234,0)</f>
        <v>0</v>
      </c>
      <c r="BJ234" s="15" t="s">
        <v>83</v>
      </c>
      <c r="BK234" s="220">
        <f>ROUND(I234*H234,2)</f>
        <v>1050</v>
      </c>
      <c r="BL234" s="15" t="s">
        <v>144</v>
      </c>
      <c r="BM234" s="219" t="s">
        <v>566</v>
      </c>
    </row>
    <row r="235" s="2" customFormat="1">
      <c r="A235" s="30"/>
      <c r="B235" s="31"/>
      <c r="C235" s="32"/>
      <c r="D235" s="221" t="s">
        <v>146</v>
      </c>
      <c r="E235" s="32"/>
      <c r="F235" s="222" t="s">
        <v>332</v>
      </c>
      <c r="G235" s="32"/>
      <c r="H235" s="32"/>
      <c r="I235" s="32"/>
      <c r="J235" s="32"/>
      <c r="K235" s="32"/>
      <c r="L235" s="36"/>
      <c r="M235" s="223"/>
      <c r="N235" s="224"/>
      <c r="O235" s="82"/>
      <c r="P235" s="82"/>
      <c r="Q235" s="82"/>
      <c r="R235" s="82"/>
      <c r="S235" s="82"/>
      <c r="T235" s="83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T235" s="15" t="s">
        <v>146</v>
      </c>
      <c r="AU235" s="15" t="s">
        <v>83</v>
      </c>
    </row>
    <row r="236" s="2" customFormat="1">
      <c r="A236" s="30"/>
      <c r="B236" s="31"/>
      <c r="C236" s="32"/>
      <c r="D236" s="221" t="s">
        <v>173</v>
      </c>
      <c r="E236" s="32"/>
      <c r="F236" s="236" t="s">
        <v>335</v>
      </c>
      <c r="G236" s="32"/>
      <c r="H236" s="32"/>
      <c r="I236" s="32"/>
      <c r="J236" s="32"/>
      <c r="K236" s="32"/>
      <c r="L236" s="36"/>
      <c r="M236" s="223"/>
      <c r="N236" s="224"/>
      <c r="O236" s="82"/>
      <c r="P236" s="82"/>
      <c r="Q236" s="82"/>
      <c r="R236" s="82"/>
      <c r="S236" s="82"/>
      <c r="T236" s="83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T236" s="15" t="s">
        <v>173</v>
      </c>
      <c r="AU236" s="15" t="s">
        <v>83</v>
      </c>
    </row>
    <row r="237" s="13" customFormat="1">
      <c r="A237" s="13"/>
      <c r="B237" s="237"/>
      <c r="C237" s="238"/>
      <c r="D237" s="221" t="s">
        <v>177</v>
      </c>
      <c r="E237" s="239" t="s">
        <v>1</v>
      </c>
      <c r="F237" s="240" t="s">
        <v>567</v>
      </c>
      <c r="G237" s="238"/>
      <c r="H237" s="241">
        <v>1.5</v>
      </c>
      <c r="I237" s="238"/>
      <c r="J237" s="238"/>
      <c r="K237" s="238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177</v>
      </c>
      <c r="AU237" s="246" t="s">
        <v>83</v>
      </c>
      <c r="AV237" s="13" t="s">
        <v>85</v>
      </c>
      <c r="AW237" s="13" t="s">
        <v>33</v>
      </c>
      <c r="AX237" s="13" t="s">
        <v>83</v>
      </c>
      <c r="AY237" s="246" t="s">
        <v>139</v>
      </c>
    </row>
    <row r="238" s="2" customFormat="1" ht="24" customHeight="1">
      <c r="A238" s="30"/>
      <c r="B238" s="31"/>
      <c r="C238" s="209" t="s">
        <v>330</v>
      </c>
      <c r="D238" s="209" t="s">
        <v>140</v>
      </c>
      <c r="E238" s="210" t="s">
        <v>338</v>
      </c>
      <c r="F238" s="211" t="s">
        <v>339</v>
      </c>
      <c r="G238" s="212" t="s">
        <v>333</v>
      </c>
      <c r="H238" s="213">
        <v>41.939999999999998</v>
      </c>
      <c r="I238" s="214">
        <v>300</v>
      </c>
      <c r="J238" s="214">
        <f>ROUND(I238*H238,2)</f>
        <v>12582</v>
      </c>
      <c r="K238" s="211" t="s">
        <v>171</v>
      </c>
      <c r="L238" s="36"/>
      <c r="M238" s="215" t="s">
        <v>1</v>
      </c>
      <c r="N238" s="216" t="s">
        <v>41</v>
      </c>
      <c r="O238" s="217">
        <v>0</v>
      </c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219" t="s">
        <v>144</v>
      </c>
      <c r="AT238" s="219" t="s">
        <v>140</v>
      </c>
      <c r="AU238" s="219" t="s">
        <v>83</v>
      </c>
      <c r="AY238" s="15" t="s">
        <v>139</v>
      </c>
      <c r="BE238" s="220">
        <f>IF(N238="základní",J238,0)</f>
        <v>12582</v>
      </c>
      <c r="BF238" s="220">
        <f>IF(N238="snížená",J238,0)</f>
        <v>0</v>
      </c>
      <c r="BG238" s="220">
        <f>IF(N238="zákl. přenesená",J238,0)</f>
        <v>0</v>
      </c>
      <c r="BH238" s="220">
        <f>IF(N238="sníž. přenesená",J238,0)</f>
        <v>0</v>
      </c>
      <c r="BI238" s="220">
        <f>IF(N238="nulová",J238,0)</f>
        <v>0</v>
      </c>
      <c r="BJ238" s="15" t="s">
        <v>83</v>
      </c>
      <c r="BK238" s="220">
        <f>ROUND(I238*H238,2)</f>
        <v>12582</v>
      </c>
      <c r="BL238" s="15" t="s">
        <v>144</v>
      </c>
      <c r="BM238" s="219" t="s">
        <v>568</v>
      </c>
    </row>
    <row r="239" s="2" customFormat="1">
      <c r="A239" s="30"/>
      <c r="B239" s="31"/>
      <c r="C239" s="32"/>
      <c r="D239" s="221" t="s">
        <v>146</v>
      </c>
      <c r="E239" s="32"/>
      <c r="F239" s="222" t="s">
        <v>339</v>
      </c>
      <c r="G239" s="32"/>
      <c r="H239" s="32"/>
      <c r="I239" s="32"/>
      <c r="J239" s="32"/>
      <c r="K239" s="32"/>
      <c r="L239" s="36"/>
      <c r="M239" s="223"/>
      <c r="N239" s="224"/>
      <c r="O239" s="82"/>
      <c r="P239" s="82"/>
      <c r="Q239" s="82"/>
      <c r="R239" s="82"/>
      <c r="S239" s="82"/>
      <c r="T239" s="83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T239" s="15" t="s">
        <v>146</v>
      </c>
      <c r="AU239" s="15" t="s">
        <v>83</v>
      </c>
    </row>
    <row r="240" s="2" customFormat="1">
      <c r="A240" s="30"/>
      <c r="B240" s="31"/>
      <c r="C240" s="32"/>
      <c r="D240" s="221" t="s">
        <v>173</v>
      </c>
      <c r="E240" s="32"/>
      <c r="F240" s="236" t="s">
        <v>335</v>
      </c>
      <c r="G240" s="32"/>
      <c r="H240" s="32"/>
      <c r="I240" s="32"/>
      <c r="J240" s="32"/>
      <c r="K240" s="32"/>
      <c r="L240" s="36"/>
      <c r="M240" s="223"/>
      <c r="N240" s="224"/>
      <c r="O240" s="82"/>
      <c r="P240" s="82"/>
      <c r="Q240" s="82"/>
      <c r="R240" s="82"/>
      <c r="S240" s="82"/>
      <c r="T240" s="83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T240" s="15" t="s">
        <v>173</v>
      </c>
      <c r="AU240" s="15" t="s">
        <v>83</v>
      </c>
    </row>
    <row r="241" s="13" customFormat="1">
      <c r="A241" s="13"/>
      <c r="B241" s="237"/>
      <c r="C241" s="238"/>
      <c r="D241" s="221" t="s">
        <v>177</v>
      </c>
      <c r="E241" s="239" t="s">
        <v>1</v>
      </c>
      <c r="F241" s="240" t="s">
        <v>569</v>
      </c>
      <c r="G241" s="238"/>
      <c r="H241" s="241">
        <v>36.359999999999999</v>
      </c>
      <c r="I241" s="238"/>
      <c r="J241" s="238"/>
      <c r="K241" s="238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177</v>
      </c>
      <c r="AU241" s="246" t="s">
        <v>83</v>
      </c>
      <c r="AV241" s="13" t="s">
        <v>85</v>
      </c>
      <c r="AW241" s="13" t="s">
        <v>33</v>
      </c>
      <c r="AX241" s="13" t="s">
        <v>76</v>
      </c>
      <c r="AY241" s="246" t="s">
        <v>139</v>
      </c>
    </row>
    <row r="242" s="13" customFormat="1">
      <c r="A242" s="13"/>
      <c r="B242" s="237"/>
      <c r="C242" s="238"/>
      <c r="D242" s="221" t="s">
        <v>177</v>
      </c>
      <c r="E242" s="239" t="s">
        <v>1</v>
      </c>
      <c r="F242" s="240" t="s">
        <v>570</v>
      </c>
      <c r="G242" s="238"/>
      <c r="H242" s="241">
        <v>5.5800000000000001</v>
      </c>
      <c r="I242" s="238"/>
      <c r="J242" s="238"/>
      <c r="K242" s="238"/>
      <c r="L242" s="242"/>
      <c r="M242" s="243"/>
      <c r="N242" s="244"/>
      <c r="O242" s="244"/>
      <c r="P242" s="244"/>
      <c r="Q242" s="244"/>
      <c r="R242" s="244"/>
      <c r="S242" s="244"/>
      <c r="T242" s="24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6" t="s">
        <v>177</v>
      </c>
      <c r="AU242" s="246" t="s">
        <v>83</v>
      </c>
      <c r="AV242" s="13" t="s">
        <v>85</v>
      </c>
      <c r="AW242" s="13" t="s">
        <v>33</v>
      </c>
      <c r="AX242" s="13" t="s">
        <v>76</v>
      </c>
      <c r="AY242" s="246" t="s">
        <v>139</v>
      </c>
    </row>
    <row r="243" s="2" customFormat="1" ht="24" customHeight="1">
      <c r="A243" s="30"/>
      <c r="B243" s="31"/>
      <c r="C243" s="209" t="s">
        <v>337</v>
      </c>
      <c r="D243" s="209" t="s">
        <v>140</v>
      </c>
      <c r="E243" s="210" t="s">
        <v>344</v>
      </c>
      <c r="F243" s="211" t="s">
        <v>339</v>
      </c>
      <c r="G243" s="212" t="s">
        <v>333</v>
      </c>
      <c r="H243" s="213">
        <v>11.640000000000001</v>
      </c>
      <c r="I243" s="214">
        <v>1000</v>
      </c>
      <c r="J243" s="214">
        <f>ROUND(I243*H243,2)</f>
        <v>11640</v>
      </c>
      <c r="K243" s="211" t="s">
        <v>1</v>
      </c>
      <c r="L243" s="36"/>
      <c r="M243" s="215" t="s">
        <v>1</v>
      </c>
      <c r="N243" s="216" t="s">
        <v>41</v>
      </c>
      <c r="O243" s="217">
        <v>0</v>
      </c>
      <c r="P243" s="217">
        <f>O243*H243</f>
        <v>0</v>
      </c>
      <c r="Q243" s="217">
        <v>0</v>
      </c>
      <c r="R243" s="217">
        <f>Q243*H243</f>
        <v>0</v>
      </c>
      <c r="S243" s="217">
        <v>0</v>
      </c>
      <c r="T243" s="218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219" t="s">
        <v>144</v>
      </c>
      <c r="AT243" s="219" t="s">
        <v>140</v>
      </c>
      <c r="AU243" s="219" t="s">
        <v>83</v>
      </c>
      <c r="AY243" s="15" t="s">
        <v>139</v>
      </c>
      <c r="BE243" s="220">
        <f>IF(N243="základní",J243,0)</f>
        <v>11640</v>
      </c>
      <c r="BF243" s="220">
        <f>IF(N243="snížená",J243,0)</f>
        <v>0</v>
      </c>
      <c r="BG243" s="220">
        <f>IF(N243="zákl. přenesená",J243,0)</f>
        <v>0</v>
      </c>
      <c r="BH243" s="220">
        <f>IF(N243="sníž. přenesená",J243,0)</f>
        <v>0</v>
      </c>
      <c r="BI243" s="220">
        <f>IF(N243="nulová",J243,0)</f>
        <v>0</v>
      </c>
      <c r="BJ243" s="15" t="s">
        <v>83</v>
      </c>
      <c r="BK243" s="220">
        <f>ROUND(I243*H243,2)</f>
        <v>11640</v>
      </c>
      <c r="BL243" s="15" t="s">
        <v>144</v>
      </c>
      <c r="BM243" s="219" t="s">
        <v>571</v>
      </c>
    </row>
    <row r="244" s="2" customFormat="1">
      <c r="A244" s="30"/>
      <c r="B244" s="31"/>
      <c r="C244" s="32"/>
      <c r="D244" s="221" t="s">
        <v>146</v>
      </c>
      <c r="E244" s="32"/>
      <c r="F244" s="222" t="s">
        <v>339</v>
      </c>
      <c r="G244" s="32"/>
      <c r="H244" s="32"/>
      <c r="I244" s="32"/>
      <c r="J244" s="32"/>
      <c r="K244" s="32"/>
      <c r="L244" s="36"/>
      <c r="M244" s="223"/>
      <c r="N244" s="224"/>
      <c r="O244" s="82"/>
      <c r="P244" s="82"/>
      <c r="Q244" s="82"/>
      <c r="R244" s="82"/>
      <c r="S244" s="82"/>
      <c r="T244" s="83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T244" s="15" t="s">
        <v>146</v>
      </c>
      <c r="AU244" s="15" t="s">
        <v>83</v>
      </c>
    </row>
    <row r="245" s="2" customFormat="1">
      <c r="A245" s="30"/>
      <c r="B245" s="31"/>
      <c r="C245" s="32"/>
      <c r="D245" s="221" t="s">
        <v>173</v>
      </c>
      <c r="E245" s="32"/>
      <c r="F245" s="236" t="s">
        <v>335</v>
      </c>
      <c r="G245" s="32"/>
      <c r="H245" s="32"/>
      <c r="I245" s="32"/>
      <c r="J245" s="32"/>
      <c r="K245" s="32"/>
      <c r="L245" s="36"/>
      <c r="M245" s="223"/>
      <c r="N245" s="224"/>
      <c r="O245" s="82"/>
      <c r="P245" s="82"/>
      <c r="Q245" s="82"/>
      <c r="R245" s="82"/>
      <c r="S245" s="82"/>
      <c r="T245" s="83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T245" s="15" t="s">
        <v>173</v>
      </c>
      <c r="AU245" s="15" t="s">
        <v>83</v>
      </c>
    </row>
    <row r="246" s="13" customFormat="1">
      <c r="A246" s="13"/>
      <c r="B246" s="237"/>
      <c r="C246" s="238"/>
      <c r="D246" s="221" t="s">
        <v>177</v>
      </c>
      <c r="E246" s="239" t="s">
        <v>1</v>
      </c>
      <c r="F246" s="240" t="s">
        <v>572</v>
      </c>
      <c r="G246" s="238"/>
      <c r="H246" s="241">
        <v>11.640000000000001</v>
      </c>
      <c r="I246" s="238"/>
      <c r="J246" s="238"/>
      <c r="K246" s="238"/>
      <c r="L246" s="242"/>
      <c r="M246" s="247"/>
      <c r="N246" s="248"/>
      <c r="O246" s="248"/>
      <c r="P246" s="248"/>
      <c r="Q246" s="248"/>
      <c r="R246" s="248"/>
      <c r="S246" s="248"/>
      <c r="T246" s="24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177</v>
      </c>
      <c r="AU246" s="246" t="s">
        <v>83</v>
      </c>
      <c r="AV246" s="13" t="s">
        <v>85</v>
      </c>
      <c r="AW246" s="13" t="s">
        <v>33</v>
      </c>
      <c r="AX246" s="13" t="s">
        <v>76</v>
      </c>
      <c r="AY246" s="246" t="s">
        <v>139</v>
      </c>
    </row>
    <row r="247" s="2" customFormat="1" ht="6.96" customHeight="1">
      <c r="A247" s="30"/>
      <c r="B247" s="57"/>
      <c r="C247" s="58"/>
      <c r="D247" s="58"/>
      <c r="E247" s="58"/>
      <c r="F247" s="58"/>
      <c r="G247" s="58"/>
      <c r="H247" s="58"/>
      <c r="I247" s="58"/>
      <c r="J247" s="58"/>
      <c r="K247" s="58"/>
      <c r="L247" s="36"/>
      <c r="M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</row>
  </sheetData>
  <sheetProtection sheet="1" autoFilter="0" formatColumns="0" formatRows="0" objects="1" scenarios="1" spinCount="100000" saltValue="FJ68JYTw/yU/OwIIQOlp96VFda9kO3X421RqJISiKtSYTNm83xoFqTVDN2EuxB9nbN1Zwb9lctvw13RHZsjsjg==" hashValue="OXTsLUv2s74hU6UJexR5QTu+3+C/VnZRtjcTaEsTR3+zScjVBB+9Gu/3vpoR1lHdBdl5cDsFkjIM2NwkNJbWvw==" algorithmName="SHA-512" password="CC35"/>
  <autoFilter ref="C126:K24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1">
      <c r="A1" s="20"/>
    </row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109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8"/>
      <c r="AT3" s="15" t="s">
        <v>85</v>
      </c>
    </row>
    <row r="4" s="1" customFormat="1" ht="24.96" customHeight="1">
      <c r="B4" s="18"/>
      <c r="D4" s="139" t="s">
        <v>112</v>
      </c>
      <c r="L4" s="18"/>
      <c r="M4" s="140" t="s">
        <v>10</v>
      </c>
      <c r="AT4" s="15" t="s">
        <v>4</v>
      </c>
    </row>
    <row r="5" s="1" customFormat="1" ht="6.96" customHeight="1">
      <c r="B5" s="18"/>
      <c r="L5" s="18"/>
    </row>
    <row r="6" s="1" customFormat="1" ht="12" customHeight="1">
      <c r="B6" s="18"/>
      <c r="D6" s="141" t="s">
        <v>14</v>
      </c>
      <c r="L6" s="18"/>
    </row>
    <row r="7" s="1" customFormat="1" ht="16.5" customHeight="1">
      <c r="B7" s="18"/>
      <c r="E7" s="142" t="str">
        <f>'Rekapitulace stavby'!K6</f>
        <v>Český Brod, ul. Zborovská - Rekonstrukce chodníku</v>
      </c>
      <c r="F7" s="141"/>
      <c r="G7" s="141"/>
      <c r="H7" s="141"/>
      <c r="L7" s="18"/>
    </row>
    <row r="8" s="1" customFormat="1" ht="12" customHeight="1">
      <c r="B8" s="18"/>
      <c r="D8" s="141" t="s">
        <v>113</v>
      </c>
      <c r="L8" s="18"/>
    </row>
    <row r="9" s="2" customFormat="1" ht="16.5" customHeight="1">
      <c r="A9" s="30"/>
      <c r="B9" s="36"/>
      <c r="C9" s="30"/>
      <c r="D9" s="30"/>
      <c r="E9" s="142" t="s">
        <v>573</v>
      </c>
      <c r="F9" s="30"/>
      <c r="G9" s="30"/>
      <c r="H9" s="30"/>
      <c r="I9" s="30"/>
      <c r="J9" s="30"/>
      <c r="K9" s="30"/>
      <c r="L9" s="54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="2" customFormat="1" ht="12" customHeight="1">
      <c r="A10" s="30"/>
      <c r="B10" s="36"/>
      <c r="C10" s="30"/>
      <c r="D10" s="141" t="s">
        <v>115</v>
      </c>
      <c r="E10" s="30"/>
      <c r="F10" s="30"/>
      <c r="G10" s="30"/>
      <c r="H10" s="30"/>
      <c r="I10" s="30"/>
      <c r="J10" s="30"/>
      <c r="K10" s="30"/>
      <c r="L10" s="54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="2" customFormat="1" ht="16.5" customHeight="1">
      <c r="A11" s="30"/>
      <c r="B11" s="36"/>
      <c r="C11" s="30"/>
      <c r="D11" s="30"/>
      <c r="E11" s="143" t="s">
        <v>116</v>
      </c>
      <c r="F11" s="30"/>
      <c r="G11" s="30"/>
      <c r="H11" s="30"/>
      <c r="I11" s="30"/>
      <c r="J11" s="30"/>
      <c r="K11" s="30"/>
      <c r="L11" s="54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="2" customFormat="1">
      <c r="A12" s="30"/>
      <c r="B12" s="36"/>
      <c r="C12" s="30"/>
      <c r="D12" s="30"/>
      <c r="E12" s="30"/>
      <c r="F12" s="30"/>
      <c r="G12" s="30"/>
      <c r="H12" s="30"/>
      <c r="I12" s="30"/>
      <c r="J12" s="30"/>
      <c r="K12" s="30"/>
      <c r="L12" s="54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="2" customFormat="1" ht="12" customHeight="1">
      <c r="A13" s="30"/>
      <c r="B13" s="36"/>
      <c r="C13" s="30"/>
      <c r="D13" s="141" t="s">
        <v>16</v>
      </c>
      <c r="E13" s="30"/>
      <c r="F13" s="132" t="s">
        <v>1</v>
      </c>
      <c r="G13" s="30"/>
      <c r="H13" s="30"/>
      <c r="I13" s="141" t="s">
        <v>17</v>
      </c>
      <c r="J13" s="132" t="s">
        <v>1</v>
      </c>
      <c r="K13" s="30"/>
      <c r="L13" s="54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="2" customFormat="1" ht="12" customHeight="1">
      <c r="A14" s="30"/>
      <c r="B14" s="36"/>
      <c r="C14" s="30"/>
      <c r="D14" s="141" t="s">
        <v>18</v>
      </c>
      <c r="E14" s="30"/>
      <c r="F14" s="132" t="s">
        <v>19</v>
      </c>
      <c r="G14" s="30"/>
      <c r="H14" s="30"/>
      <c r="I14" s="141" t="s">
        <v>20</v>
      </c>
      <c r="J14" s="144" t="str">
        <f>'Rekapitulace stavby'!AN8</f>
        <v>16. 10. 2018</v>
      </c>
      <c r="K14" s="30"/>
      <c r="L14" s="54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="2" customFormat="1" ht="10.8" customHeight="1">
      <c r="A15" s="30"/>
      <c r="B15" s="36"/>
      <c r="C15" s="30"/>
      <c r="D15" s="30"/>
      <c r="E15" s="30"/>
      <c r="F15" s="30"/>
      <c r="G15" s="30"/>
      <c r="H15" s="30"/>
      <c r="I15" s="30"/>
      <c r="J15" s="30"/>
      <c r="K15" s="30"/>
      <c r="L15" s="54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="2" customFormat="1" ht="12" customHeight="1">
      <c r="A16" s="30"/>
      <c r="B16" s="36"/>
      <c r="C16" s="30"/>
      <c r="D16" s="141" t="s">
        <v>22</v>
      </c>
      <c r="E16" s="30"/>
      <c r="F16" s="30"/>
      <c r="G16" s="30"/>
      <c r="H16" s="30"/>
      <c r="I16" s="141" t="s">
        <v>23</v>
      </c>
      <c r="J16" s="132" t="str">
        <f>IF('Rekapitulace stavby'!AN10="","",'Rekapitulace stavby'!AN10)</f>
        <v>00235334</v>
      </c>
      <c r="K16" s="30"/>
      <c r="L16" s="54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="2" customFormat="1" ht="18" customHeight="1">
      <c r="A17" s="30"/>
      <c r="B17" s="36"/>
      <c r="C17" s="30"/>
      <c r="D17" s="30"/>
      <c r="E17" s="132" t="str">
        <f>IF('Rekapitulace stavby'!E11="","",'Rekapitulace stavby'!E11)</f>
        <v>Město Český Brod</v>
      </c>
      <c r="F17" s="30"/>
      <c r="G17" s="30"/>
      <c r="H17" s="30"/>
      <c r="I17" s="141" t="s">
        <v>26</v>
      </c>
      <c r="J17" s="132" t="str">
        <f>IF('Rekapitulace stavby'!AN11="","",'Rekapitulace stavby'!AN11)</f>
        <v>CZ00235334</v>
      </c>
      <c r="K17" s="30"/>
      <c r="L17" s="54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="2" customFormat="1" ht="6.96" customHeight="1">
      <c r="A18" s="30"/>
      <c r="B18" s="36"/>
      <c r="C18" s="30"/>
      <c r="D18" s="30"/>
      <c r="E18" s="30"/>
      <c r="F18" s="30"/>
      <c r="G18" s="30"/>
      <c r="H18" s="30"/>
      <c r="I18" s="30"/>
      <c r="J18" s="30"/>
      <c r="K18" s="30"/>
      <c r="L18" s="54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="2" customFormat="1" ht="12" customHeight="1">
      <c r="A19" s="30"/>
      <c r="B19" s="36"/>
      <c r="C19" s="30"/>
      <c r="D19" s="141" t="s">
        <v>28</v>
      </c>
      <c r="E19" s="30"/>
      <c r="F19" s="30"/>
      <c r="G19" s="30"/>
      <c r="H19" s="30"/>
      <c r="I19" s="141" t="s">
        <v>23</v>
      </c>
      <c r="J19" s="132" t="str">
        <f>'Rekapitulace stavby'!AN13</f>
        <v/>
      </c>
      <c r="K19" s="30"/>
      <c r="L19" s="54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="2" customFormat="1" ht="18" customHeight="1">
      <c r="A20" s="30"/>
      <c r="B20" s="36"/>
      <c r="C20" s="30"/>
      <c r="D20" s="30"/>
      <c r="E20" s="132" t="str">
        <f>'Rekapitulace stavby'!E14</f>
        <v xml:space="preserve"> </v>
      </c>
      <c r="F20" s="132"/>
      <c r="G20" s="132"/>
      <c r="H20" s="132"/>
      <c r="I20" s="141" t="s">
        <v>26</v>
      </c>
      <c r="J20" s="132" t="str">
        <f>'Rekapitulace stavby'!AN14</f>
        <v/>
      </c>
      <c r="K20" s="30"/>
      <c r="L20" s="54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="2" customFormat="1" ht="6.96" customHeight="1">
      <c r="A21" s="30"/>
      <c r="B21" s="36"/>
      <c r="C21" s="30"/>
      <c r="D21" s="30"/>
      <c r="E21" s="30"/>
      <c r="F21" s="30"/>
      <c r="G21" s="30"/>
      <c r="H21" s="30"/>
      <c r="I21" s="30"/>
      <c r="J21" s="30"/>
      <c r="K21" s="30"/>
      <c r="L21" s="54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="2" customFormat="1" ht="12" customHeight="1">
      <c r="A22" s="30"/>
      <c r="B22" s="36"/>
      <c r="C22" s="30"/>
      <c r="D22" s="141" t="s">
        <v>29</v>
      </c>
      <c r="E22" s="30"/>
      <c r="F22" s="30"/>
      <c r="G22" s="30"/>
      <c r="H22" s="30"/>
      <c r="I22" s="141" t="s">
        <v>23</v>
      </c>
      <c r="J22" s="132" t="str">
        <f>IF('Rekapitulace stavby'!AN16="","",'Rekapitulace stavby'!AN16)</f>
        <v>02992485</v>
      </c>
      <c r="K22" s="30"/>
      <c r="L22" s="54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="2" customFormat="1" ht="18" customHeight="1">
      <c r="A23" s="30"/>
      <c r="B23" s="36"/>
      <c r="C23" s="30"/>
      <c r="D23" s="30"/>
      <c r="E23" s="132" t="str">
        <f>IF('Rekapitulace stavby'!E17="","",'Rekapitulace stavby'!E17)</f>
        <v>FORVIA CZ, S.R.O.</v>
      </c>
      <c r="F23" s="30"/>
      <c r="G23" s="30"/>
      <c r="H23" s="30"/>
      <c r="I23" s="141" t="s">
        <v>26</v>
      </c>
      <c r="J23" s="132" t="str">
        <f>IF('Rekapitulace stavby'!AN17="","",'Rekapitulace stavby'!AN17)</f>
        <v>CZ02992485</v>
      </c>
      <c r="K23" s="30"/>
      <c r="L23" s="54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="2" customFormat="1" ht="6.96" customHeight="1">
      <c r="A24" s="30"/>
      <c r="B24" s="36"/>
      <c r="C24" s="30"/>
      <c r="D24" s="30"/>
      <c r="E24" s="30"/>
      <c r="F24" s="30"/>
      <c r="G24" s="30"/>
      <c r="H24" s="30"/>
      <c r="I24" s="30"/>
      <c r="J24" s="30"/>
      <c r="K24" s="30"/>
      <c r="L24" s="54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="2" customFormat="1" ht="12" customHeight="1">
      <c r="A25" s="30"/>
      <c r="B25" s="36"/>
      <c r="C25" s="30"/>
      <c r="D25" s="141" t="s">
        <v>34</v>
      </c>
      <c r="E25" s="30"/>
      <c r="F25" s="30"/>
      <c r="G25" s="30"/>
      <c r="H25" s="30"/>
      <c r="I25" s="141" t="s">
        <v>23</v>
      </c>
      <c r="J25" s="132" t="str">
        <f>IF('Rekapitulace stavby'!AN19="","",'Rekapitulace stavby'!AN19)</f>
        <v/>
      </c>
      <c r="K25" s="30"/>
      <c r="L25" s="54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="2" customFormat="1" ht="18" customHeight="1">
      <c r="A26" s="30"/>
      <c r="B26" s="36"/>
      <c r="C26" s="30"/>
      <c r="D26" s="30"/>
      <c r="E26" s="132" t="str">
        <f>IF('Rekapitulace stavby'!E20="","",'Rekapitulace stavby'!E20)</f>
        <v xml:space="preserve"> </v>
      </c>
      <c r="F26" s="30"/>
      <c r="G26" s="30"/>
      <c r="H26" s="30"/>
      <c r="I26" s="141" t="s">
        <v>26</v>
      </c>
      <c r="J26" s="132" t="str">
        <f>IF('Rekapitulace stavby'!AN20="","",'Rekapitulace stavby'!AN20)</f>
        <v/>
      </c>
      <c r="K26" s="30"/>
      <c r="L26" s="54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="2" customFormat="1" ht="6.96" customHeight="1">
      <c r="A27" s="30"/>
      <c r="B27" s="36"/>
      <c r="C27" s="30"/>
      <c r="D27" s="30"/>
      <c r="E27" s="30"/>
      <c r="F27" s="30"/>
      <c r="G27" s="30"/>
      <c r="H27" s="30"/>
      <c r="I27" s="30"/>
      <c r="J27" s="30"/>
      <c r="K27" s="30"/>
      <c r="L27" s="54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="2" customFormat="1" ht="12" customHeight="1">
      <c r="A28" s="30"/>
      <c r="B28" s="36"/>
      <c r="C28" s="30"/>
      <c r="D28" s="141" t="s">
        <v>35</v>
      </c>
      <c r="E28" s="30"/>
      <c r="F28" s="30"/>
      <c r="G28" s="30"/>
      <c r="H28" s="30"/>
      <c r="I28" s="30"/>
      <c r="J28" s="30"/>
      <c r="K28" s="30"/>
      <c r="L28" s="54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="8" customFormat="1" ht="16.5" customHeight="1">
      <c r="A29" s="145"/>
      <c r="B29" s="146"/>
      <c r="C29" s="145"/>
      <c r="D29" s="145"/>
      <c r="E29" s="147" t="s">
        <v>1</v>
      </c>
      <c r="F29" s="147"/>
      <c r="G29" s="147"/>
      <c r="H29" s="147"/>
      <c r="I29" s="145"/>
      <c r="J29" s="145"/>
      <c r="K29" s="145"/>
      <c r="L29" s="148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</row>
    <row r="30" s="2" customFormat="1" ht="6.96" customHeight="1">
      <c r="A30" s="30"/>
      <c r="B30" s="36"/>
      <c r="C30" s="30"/>
      <c r="D30" s="30"/>
      <c r="E30" s="30"/>
      <c r="F30" s="30"/>
      <c r="G30" s="30"/>
      <c r="H30" s="30"/>
      <c r="I30" s="30"/>
      <c r="J30" s="30"/>
      <c r="K30" s="30"/>
      <c r="L30" s="54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="2" customFormat="1" ht="6.96" customHeight="1">
      <c r="A31" s="30"/>
      <c r="B31" s="36"/>
      <c r="C31" s="30"/>
      <c r="D31" s="149"/>
      <c r="E31" s="149"/>
      <c r="F31" s="149"/>
      <c r="G31" s="149"/>
      <c r="H31" s="149"/>
      <c r="I31" s="149"/>
      <c r="J31" s="149"/>
      <c r="K31" s="149"/>
      <c r="L31" s="54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="2" customFormat="1" ht="25.44" customHeight="1">
      <c r="A32" s="30"/>
      <c r="B32" s="36"/>
      <c r="C32" s="30"/>
      <c r="D32" s="150" t="s">
        <v>36</v>
      </c>
      <c r="E32" s="30"/>
      <c r="F32" s="30"/>
      <c r="G32" s="30"/>
      <c r="H32" s="30"/>
      <c r="I32" s="30"/>
      <c r="J32" s="151">
        <f>ROUND(J121, 2)</f>
        <v>525915</v>
      </c>
      <c r="K32" s="30"/>
      <c r="L32" s="54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="2" customFormat="1" ht="6.96" customHeight="1">
      <c r="A33" s="30"/>
      <c r="B33" s="36"/>
      <c r="C33" s="30"/>
      <c r="D33" s="149"/>
      <c r="E33" s="149"/>
      <c r="F33" s="149"/>
      <c r="G33" s="149"/>
      <c r="H33" s="149"/>
      <c r="I33" s="149"/>
      <c r="J33" s="149"/>
      <c r="K33" s="149"/>
      <c r="L33" s="54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="2" customFormat="1" ht="14.4" customHeight="1">
      <c r="A34" s="30"/>
      <c r="B34" s="36"/>
      <c r="C34" s="30"/>
      <c r="D34" s="30"/>
      <c r="E34" s="30"/>
      <c r="F34" s="152" t="s">
        <v>38</v>
      </c>
      <c r="G34" s="30"/>
      <c r="H34" s="30"/>
      <c r="I34" s="152" t="s">
        <v>37</v>
      </c>
      <c r="J34" s="152" t="s">
        <v>39</v>
      </c>
      <c r="K34" s="30"/>
      <c r="L34" s="54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="2" customFormat="1" ht="14.4" customHeight="1">
      <c r="A35" s="30"/>
      <c r="B35" s="36"/>
      <c r="C35" s="30"/>
      <c r="D35" s="153" t="s">
        <v>40</v>
      </c>
      <c r="E35" s="141" t="s">
        <v>41</v>
      </c>
      <c r="F35" s="154">
        <f>ROUND((SUM(BE121:BE134)),  2)</f>
        <v>525915</v>
      </c>
      <c r="G35" s="30"/>
      <c r="H35" s="30"/>
      <c r="I35" s="155">
        <v>0.20999999999999999</v>
      </c>
      <c r="J35" s="154">
        <f>ROUND(((SUM(BE121:BE134))*I35),  2)</f>
        <v>110442.14999999999</v>
      </c>
      <c r="K35" s="30"/>
      <c r="L35" s="54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="2" customFormat="1" ht="14.4" customHeight="1">
      <c r="A36" s="30"/>
      <c r="B36" s="36"/>
      <c r="C36" s="30"/>
      <c r="D36" s="30"/>
      <c r="E36" s="141" t="s">
        <v>42</v>
      </c>
      <c r="F36" s="154">
        <f>ROUND((SUM(BF121:BF134)),  2)</f>
        <v>0</v>
      </c>
      <c r="G36" s="30"/>
      <c r="H36" s="30"/>
      <c r="I36" s="155">
        <v>0.14999999999999999</v>
      </c>
      <c r="J36" s="154">
        <f>ROUND(((SUM(BF121:BF134))*I36),  2)</f>
        <v>0</v>
      </c>
      <c r="K36" s="30"/>
      <c r="L36" s="54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hidden="1" s="2" customFormat="1" ht="14.4" customHeight="1">
      <c r="A37" s="30"/>
      <c r="B37" s="36"/>
      <c r="C37" s="30"/>
      <c r="D37" s="30"/>
      <c r="E37" s="141" t="s">
        <v>43</v>
      </c>
      <c r="F37" s="154">
        <f>ROUND((SUM(BG121:BG134)),  2)</f>
        <v>0</v>
      </c>
      <c r="G37" s="30"/>
      <c r="H37" s="30"/>
      <c r="I37" s="155">
        <v>0.20999999999999999</v>
      </c>
      <c r="J37" s="154">
        <f>0</f>
        <v>0</v>
      </c>
      <c r="K37" s="30"/>
      <c r="L37" s="54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hidden="1" s="2" customFormat="1" ht="14.4" customHeight="1">
      <c r="A38" s="30"/>
      <c r="B38" s="36"/>
      <c r="C38" s="30"/>
      <c r="D38" s="30"/>
      <c r="E38" s="141" t="s">
        <v>44</v>
      </c>
      <c r="F38" s="154">
        <f>ROUND((SUM(BH121:BH134)),  2)</f>
        <v>0</v>
      </c>
      <c r="G38" s="30"/>
      <c r="H38" s="30"/>
      <c r="I38" s="155">
        <v>0.14999999999999999</v>
      </c>
      <c r="J38" s="154">
        <f>0</f>
        <v>0</v>
      </c>
      <c r="K38" s="30"/>
      <c r="L38" s="54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hidden="1" s="2" customFormat="1" ht="14.4" customHeight="1">
      <c r="A39" s="30"/>
      <c r="B39" s="36"/>
      <c r="C39" s="30"/>
      <c r="D39" s="30"/>
      <c r="E39" s="141" t="s">
        <v>45</v>
      </c>
      <c r="F39" s="154">
        <f>ROUND((SUM(BI121:BI134)),  2)</f>
        <v>0</v>
      </c>
      <c r="G39" s="30"/>
      <c r="H39" s="30"/>
      <c r="I39" s="155">
        <v>0</v>
      </c>
      <c r="J39" s="154">
        <f>0</f>
        <v>0</v>
      </c>
      <c r="K39" s="30"/>
      <c r="L39" s="54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="2" customFormat="1" ht="6.96" customHeight="1">
      <c r="A40" s="30"/>
      <c r="B40" s="36"/>
      <c r="C40" s="30"/>
      <c r="D40" s="30"/>
      <c r="E40" s="30"/>
      <c r="F40" s="30"/>
      <c r="G40" s="30"/>
      <c r="H40" s="30"/>
      <c r="I40" s="30"/>
      <c r="J40" s="30"/>
      <c r="K40" s="30"/>
      <c r="L40" s="54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="2" customFormat="1" ht="25.44" customHeight="1">
      <c r="A41" s="30"/>
      <c r="B41" s="36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58"/>
      <c r="J41" s="161">
        <f>SUM(J32:J39)</f>
        <v>636357.15000000002</v>
      </c>
      <c r="K41" s="162"/>
      <c r="L41" s="54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="2" customFormat="1" ht="14.4" customHeight="1">
      <c r="A42" s="30"/>
      <c r="B42" s="36"/>
      <c r="C42" s="30"/>
      <c r="D42" s="30"/>
      <c r="E42" s="30"/>
      <c r="F42" s="30"/>
      <c r="G42" s="30"/>
      <c r="H42" s="30"/>
      <c r="I42" s="30"/>
      <c r="J42" s="30"/>
      <c r="K42" s="30"/>
      <c r="L42" s="54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4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54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0"/>
      <c r="B61" s="36"/>
      <c r="C61" s="30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54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0"/>
      <c r="B65" s="36"/>
      <c r="C65" s="30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54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0"/>
      <c r="B76" s="36"/>
      <c r="C76" s="30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54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="2" customFormat="1" ht="14.4" customHeight="1">
      <c r="A77" s="30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54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="2" customFormat="1" ht="6.96" customHeight="1">
      <c r="A81" s="30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54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="2" customFormat="1" ht="24.96" customHeight="1">
      <c r="A82" s="30"/>
      <c r="B82" s="31"/>
      <c r="C82" s="21" t="s">
        <v>117</v>
      </c>
      <c r="D82" s="32"/>
      <c r="E82" s="32"/>
      <c r="F82" s="32"/>
      <c r="G82" s="32"/>
      <c r="H82" s="32"/>
      <c r="I82" s="32"/>
      <c r="J82" s="32"/>
      <c r="K82" s="32"/>
      <c r="L82" s="54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="2" customFormat="1" ht="6.96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54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="2" customFormat="1" ht="12" customHeight="1">
      <c r="A84" s="30"/>
      <c r="B84" s="31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54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="2" customFormat="1" ht="16.5" customHeight="1">
      <c r="A85" s="30"/>
      <c r="B85" s="31"/>
      <c r="C85" s="32"/>
      <c r="D85" s="32"/>
      <c r="E85" s="174" t="str">
        <f>E7</f>
        <v>Český Brod, ul. Zborovská - Rekonstrukce chodníku</v>
      </c>
      <c r="F85" s="27"/>
      <c r="G85" s="27"/>
      <c r="H85" s="27"/>
      <c r="I85" s="32"/>
      <c r="J85" s="32"/>
      <c r="K85" s="32"/>
      <c r="L85" s="54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="1" customFormat="1" ht="12" customHeight="1">
      <c r="B86" s="19"/>
      <c r="C86" s="27" t="s">
        <v>113</v>
      </c>
      <c r="D86" s="20"/>
      <c r="E86" s="20"/>
      <c r="F86" s="20"/>
      <c r="G86" s="20"/>
      <c r="H86" s="20"/>
      <c r="I86" s="20"/>
      <c r="J86" s="20"/>
      <c r="K86" s="20"/>
      <c r="L86" s="18"/>
    </row>
    <row r="87" s="2" customFormat="1" ht="16.5" customHeight="1">
      <c r="A87" s="30"/>
      <c r="B87" s="31"/>
      <c r="C87" s="32"/>
      <c r="D87" s="32"/>
      <c r="E87" s="174" t="s">
        <v>573</v>
      </c>
      <c r="F87" s="32"/>
      <c r="G87" s="32"/>
      <c r="H87" s="32"/>
      <c r="I87" s="32"/>
      <c r="J87" s="32"/>
      <c r="K87" s="32"/>
      <c r="L87" s="54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="2" customFormat="1" ht="12" customHeight="1">
      <c r="A88" s="30"/>
      <c r="B88" s="31"/>
      <c r="C88" s="27" t="s">
        <v>115</v>
      </c>
      <c r="D88" s="32"/>
      <c r="E88" s="32"/>
      <c r="F88" s="32"/>
      <c r="G88" s="32"/>
      <c r="H88" s="32"/>
      <c r="I88" s="32"/>
      <c r="J88" s="32"/>
      <c r="K88" s="32"/>
      <c r="L88" s="54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="2" customFormat="1" ht="16.5" customHeight="1">
      <c r="A89" s="30"/>
      <c r="B89" s="31"/>
      <c r="C89" s="32"/>
      <c r="D89" s="32"/>
      <c r="E89" s="67" t="str">
        <f>E11</f>
        <v>SO 000 - Vedlejší rozpočtové náklady</v>
      </c>
      <c r="F89" s="32"/>
      <c r="G89" s="32"/>
      <c r="H89" s="32"/>
      <c r="I89" s="32"/>
      <c r="J89" s="32"/>
      <c r="K89" s="32"/>
      <c r="L89" s="54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="2" customFormat="1" ht="6.96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54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="2" customFormat="1" ht="12" customHeight="1">
      <c r="A91" s="30"/>
      <c r="B91" s="31"/>
      <c r="C91" s="27" t="s">
        <v>18</v>
      </c>
      <c r="D91" s="32"/>
      <c r="E91" s="32"/>
      <c r="F91" s="24" t="str">
        <f>F14</f>
        <v xml:space="preserve"> </v>
      </c>
      <c r="G91" s="32"/>
      <c r="H91" s="32"/>
      <c r="I91" s="27" t="s">
        <v>20</v>
      </c>
      <c r="J91" s="70" t="str">
        <f>IF(J14="","",J14)</f>
        <v>16. 10. 2018</v>
      </c>
      <c r="K91" s="32"/>
      <c r="L91" s="54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="2" customFormat="1" ht="6.96" customHeight="1">
      <c r="A92" s="30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54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="2" customFormat="1" ht="27.9" customHeight="1">
      <c r="A93" s="30"/>
      <c r="B93" s="31"/>
      <c r="C93" s="27" t="s">
        <v>22</v>
      </c>
      <c r="D93" s="32"/>
      <c r="E93" s="32"/>
      <c r="F93" s="24" t="str">
        <f>E17</f>
        <v>Město Český Brod</v>
      </c>
      <c r="G93" s="32"/>
      <c r="H93" s="32"/>
      <c r="I93" s="27" t="s">
        <v>29</v>
      </c>
      <c r="J93" s="28" t="str">
        <f>E23</f>
        <v>FORVIA CZ, S.R.O.</v>
      </c>
      <c r="K93" s="32"/>
      <c r="L93" s="54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="2" customFormat="1" ht="15.15" customHeight="1">
      <c r="A94" s="30"/>
      <c r="B94" s="31"/>
      <c r="C94" s="27" t="s">
        <v>28</v>
      </c>
      <c r="D94" s="32"/>
      <c r="E94" s="32"/>
      <c r="F94" s="24" t="str">
        <f>IF(E20="","",E20)</f>
        <v xml:space="preserve"> </v>
      </c>
      <c r="G94" s="32"/>
      <c r="H94" s="32"/>
      <c r="I94" s="27" t="s">
        <v>34</v>
      </c>
      <c r="J94" s="28" t="str">
        <f>E26</f>
        <v xml:space="preserve"> </v>
      </c>
      <c r="K94" s="32"/>
      <c r="L94" s="54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="2" customFormat="1" ht="10.32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54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="2" customFormat="1" ht="29.28" customHeight="1">
      <c r="A96" s="30"/>
      <c r="B96" s="31"/>
      <c r="C96" s="175" t="s">
        <v>118</v>
      </c>
      <c r="D96" s="176"/>
      <c r="E96" s="176"/>
      <c r="F96" s="176"/>
      <c r="G96" s="176"/>
      <c r="H96" s="176"/>
      <c r="I96" s="176"/>
      <c r="J96" s="177" t="s">
        <v>119</v>
      </c>
      <c r="K96" s="176"/>
      <c r="L96" s="54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="2" customFormat="1" ht="10.32" customHeight="1">
      <c r="A97" s="30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54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="2" customFormat="1" ht="22.8" customHeight="1">
      <c r="A98" s="30"/>
      <c r="B98" s="31"/>
      <c r="C98" s="178" t="s">
        <v>120</v>
      </c>
      <c r="D98" s="32"/>
      <c r="E98" s="32"/>
      <c r="F98" s="32"/>
      <c r="G98" s="32"/>
      <c r="H98" s="32"/>
      <c r="I98" s="32"/>
      <c r="J98" s="101">
        <f>J121</f>
        <v>525915</v>
      </c>
      <c r="K98" s="32"/>
      <c r="L98" s="54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5" t="s">
        <v>121</v>
      </c>
    </row>
    <row r="99" s="9" customFormat="1" ht="24.96" customHeight="1">
      <c r="A99" s="9"/>
      <c r="B99" s="179"/>
      <c r="C99" s="180"/>
      <c r="D99" s="181" t="s">
        <v>122</v>
      </c>
      <c r="E99" s="182"/>
      <c r="F99" s="182"/>
      <c r="G99" s="182"/>
      <c r="H99" s="182"/>
      <c r="I99" s="182"/>
      <c r="J99" s="183">
        <f>J122</f>
        <v>525915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0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54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="2" customFormat="1" ht="6.96" customHeight="1">
      <c r="A101" s="30"/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4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5" s="2" customFormat="1" ht="6.96" customHeight="1">
      <c r="A105" s="30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54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="2" customFormat="1" ht="24.96" customHeight="1">
      <c r="A106" s="30"/>
      <c r="B106" s="31"/>
      <c r="C106" s="21" t="s">
        <v>123</v>
      </c>
      <c r="D106" s="32"/>
      <c r="E106" s="32"/>
      <c r="F106" s="32"/>
      <c r="G106" s="32"/>
      <c r="H106" s="32"/>
      <c r="I106" s="32"/>
      <c r="J106" s="32"/>
      <c r="K106" s="32"/>
      <c r="L106" s="54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="2" customFormat="1" ht="6.96" customHeight="1">
      <c r="A107" s="30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54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="2" customFormat="1" ht="12" customHeight="1">
      <c r="A108" s="30"/>
      <c r="B108" s="31"/>
      <c r="C108" s="27" t="s">
        <v>14</v>
      </c>
      <c r="D108" s="32"/>
      <c r="E108" s="32"/>
      <c r="F108" s="32"/>
      <c r="G108" s="32"/>
      <c r="H108" s="32"/>
      <c r="I108" s="32"/>
      <c r="J108" s="32"/>
      <c r="K108" s="32"/>
      <c r="L108" s="54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="2" customFormat="1" ht="16.5" customHeight="1">
      <c r="A109" s="30"/>
      <c r="B109" s="31"/>
      <c r="C109" s="32"/>
      <c r="D109" s="32"/>
      <c r="E109" s="174" t="str">
        <f>E7</f>
        <v>Český Brod, ul. Zborovská - Rekonstrukce chodníku</v>
      </c>
      <c r="F109" s="27"/>
      <c r="G109" s="27"/>
      <c r="H109" s="27"/>
      <c r="I109" s="32"/>
      <c r="J109" s="32"/>
      <c r="K109" s="32"/>
      <c r="L109" s="54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="1" customFormat="1" ht="12" customHeight="1">
      <c r="B110" s="19"/>
      <c r="C110" s="27" t="s">
        <v>113</v>
      </c>
      <c r="D110" s="20"/>
      <c r="E110" s="20"/>
      <c r="F110" s="20"/>
      <c r="G110" s="20"/>
      <c r="H110" s="20"/>
      <c r="I110" s="20"/>
      <c r="J110" s="20"/>
      <c r="K110" s="20"/>
      <c r="L110" s="18"/>
    </row>
    <row r="111" s="2" customFormat="1" ht="16.5" customHeight="1">
      <c r="A111" s="30"/>
      <c r="B111" s="31"/>
      <c r="C111" s="32"/>
      <c r="D111" s="32"/>
      <c r="E111" s="174" t="s">
        <v>573</v>
      </c>
      <c r="F111" s="32"/>
      <c r="G111" s="32"/>
      <c r="H111" s="32"/>
      <c r="I111" s="32"/>
      <c r="J111" s="32"/>
      <c r="K111" s="32"/>
      <c r="L111" s="54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="2" customFormat="1" ht="12" customHeight="1">
      <c r="A112" s="30"/>
      <c r="B112" s="31"/>
      <c r="C112" s="27" t="s">
        <v>115</v>
      </c>
      <c r="D112" s="32"/>
      <c r="E112" s="32"/>
      <c r="F112" s="32"/>
      <c r="G112" s="32"/>
      <c r="H112" s="32"/>
      <c r="I112" s="32"/>
      <c r="J112" s="32"/>
      <c r="K112" s="32"/>
      <c r="L112" s="54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="2" customFormat="1" ht="16.5" customHeight="1">
      <c r="A113" s="30"/>
      <c r="B113" s="31"/>
      <c r="C113" s="32"/>
      <c r="D113" s="32"/>
      <c r="E113" s="67" t="str">
        <f>E11</f>
        <v>SO 000 - Vedlejší rozpočtové náklady</v>
      </c>
      <c r="F113" s="32"/>
      <c r="G113" s="32"/>
      <c r="H113" s="32"/>
      <c r="I113" s="32"/>
      <c r="J113" s="32"/>
      <c r="K113" s="32"/>
      <c r="L113" s="54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="2" customFormat="1" ht="6.96" customHeight="1">
      <c r="A114" s="30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54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="2" customFormat="1" ht="12" customHeight="1">
      <c r="A115" s="30"/>
      <c r="B115" s="31"/>
      <c r="C115" s="27" t="s">
        <v>18</v>
      </c>
      <c r="D115" s="32"/>
      <c r="E115" s="32"/>
      <c r="F115" s="24" t="str">
        <f>F14</f>
        <v xml:space="preserve"> </v>
      </c>
      <c r="G115" s="32"/>
      <c r="H115" s="32"/>
      <c r="I115" s="27" t="s">
        <v>20</v>
      </c>
      <c r="J115" s="70" t="str">
        <f>IF(J14="","",J14)</f>
        <v>16. 10. 2018</v>
      </c>
      <c r="K115" s="32"/>
      <c r="L115" s="54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="2" customFormat="1" ht="6.96" customHeight="1">
      <c r="A116" s="30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54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="2" customFormat="1" ht="27.9" customHeight="1">
      <c r="A117" s="30"/>
      <c r="B117" s="31"/>
      <c r="C117" s="27" t="s">
        <v>22</v>
      </c>
      <c r="D117" s="32"/>
      <c r="E117" s="32"/>
      <c r="F117" s="24" t="str">
        <f>E17</f>
        <v>Město Český Brod</v>
      </c>
      <c r="G117" s="32"/>
      <c r="H117" s="32"/>
      <c r="I117" s="27" t="s">
        <v>29</v>
      </c>
      <c r="J117" s="28" t="str">
        <f>E23</f>
        <v>FORVIA CZ, S.R.O.</v>
      </c>
      <c r="K117" s="32"/>
      <c r="L117" s="54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="2" customFormat="1" ht="15.15" customHeight="1">
      <c r="A118" s="30"/>
      <c r="B118" s="31"/>
      <c r="C118" s="27" t="s">
        <v>28</v>
      </c>
      <c r="D118" s="32"/>
      <c r="E118" s="32"/>
      <c r="F118" s="24" t="str">
        <f>IF(E20="","",E20)</f>
        <v xml:space="preserve"> </v>
      </c>
      <c r="G118" s="32"/>
      <c r="H118" s="32"/>
      <c r="I118" s="27" t="s">
        <v>34</v>
      </c>
      <c r="J118" s="28" t="str">
        <f>E26</f>
        <v xml:space="preserve"> </v>
      </c>
      <c r="K118" s="32"/>
      <c r="L118" s="54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="2" customFormat="1" ht="10.32" customHeight="1">
      <c r="A119" s="30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54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="10" customFormat="1" ht="29.28" customHeight="1">
      <c r="A120" s="185"/>
      <c r="B120" s="186"/>
      <c r="C120" s="187" t="s">
        <v>124</v>
      </c>
      <c r="D120" s="188" t="s">
        <v>61</v>
      </c>
      <c r="E120" s="188" t="s">
        <v>57</v>
      </c>
      <c r="F120" s="188" t="s">
        <v>58</v>
      </c>
      <c r="G120" s="188" t="s">
        <v>125</v>
      </c>
      <c r="H120" s="188" t="s">
        <v>126</v>
      </c>
      <c r="I120" s="188" t="s">
        <v>127</v>
      </c>
      <c r="J120" s="188" t="s">
        <v>119</v>
      </c>
      <c r="K120" s="189" t="s">
        <v>128</v>
      </c>
      <c r="L120" s="190"/>
      <c r="M120" s="91" t="s">
        <v>1</v>
      </c>
      <c r="N120" s="92" t="s">
        <v>40</v>
      </c>
      <c r="O120" s="92" t="s">
        <v>129</v>
      </c>
      <c r="P120" s="92" t="s">
        <v>130</v>
      </c>
      <c r="Q120" s="92" t="s">
        <v>131</v>
      </c>
      <c r="R120" s="92" t="s">
        <v>132</v>
      </c>
      <c r="S120" s="92" t="s">
        <v>133</v>
      </c>
      <c r="T120" s="93" t="s">
        <v>134</v>
      </c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</row>
    <row r="121" s="2" customFormat="1" ht="22.8" customHeight="1">
      <c r="A121" s="30"/>
      <c r="B121" s="31"/>
      <c r="C121" s="98" t="s">
        <v>135</v>
      </c>
      <c r="D121" s="32"/>
      <c r="E121" s="32"/>
      <c r="F121" s="32"/>
      <c r="G121" s="32"/>
      <c r="H121" s="32"/>
      <c r="I121" s="32"/>
      <c r="J121" s="191">
        <f>BK121</f>
        <v>525915</v>
      </c>
      <c r="K121" s="32"/>
      <c r="L121" s="36"/>
      <c r="M121" s="94"/>
      <c r="N121" s="192"/>
      <c r="O121" s="95"/>
      <c r="P121" s="193">
        <f>P122</f>
        <v>0</v>
      </c>
      <c r="Q121" s="95"/>
      <c r="R121" s="193">
        <f>R122</f>
        <v>0</v>
      </c>
      <c r="S121" s="95"/>
      <c r="T121" s="194">
        <f>T122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T121" s="15" t="s">
        <v>75</v>
      </c>
      <c r="AU121" s="15" t="s">
        <v>121</v>
      </c>
      <c r="BK121" s="195">
        <f>BK122</f>
        <v>525915</v>
      </c>
    </row>
    <row r="122" s="11" customFormat="1" ht="25.92" customHeight="1">
      <c r="A122" s="11"/>
      <c r="B122" s="196"/>
      <c r="C122" s="197"/>
      <c r="D122" s="198" t="s">
        <v>75</v>
      </c>
      <c r="E122" s="199" t="s">
        <v>136</v>
      </c>
      <c r="F122" s="199" t="s">
        <v>137</v>
      </c>
      <c r="G122" s="197"/>
      <c r="H122" s="197"/>
      <c r="I122" s="197"/>
      <c r="J122" s="200">
        <f>BK122</f>
        <v>525915</v>
      </c>
      <c r="K122" s="197"/>
      <c r="L122" s="201"/>
      <c r="M122" s="202"/>
      <c r="N122" s="203"/>
      <c r="O122" s="203"/>
      <c r="P122" s="204">
        <f>SUM(P123:P134)</f>
        <v>0</v>
      </c>
      <c r="Q122" s="203"/>
      <c r="R122" s="204">
        <f>SUM(R123:R134)</f>
        <v>0</v>
      </c>
      <c r="S122" s="203"/>
      <c r="T122" s="205">
        <f>SUM(T123:T134)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206" t="s">
        <v>138</v>
      </c>
      <c r="AT122" s="207" t="s">
        <v>75</v>
      </c>
      <c r="AU122" s="207" t="s">
        <v>76</v>
      </c>
      <c r="AY122" s="206" t="s">
        <v>139</v>
      </c>
      <c r="BK122" s="208">
        <f>SUM(BK123:BK134)</f>
        <v>525915</v>
      </c>
    </row>
    <row r="123" s="2" customFormat="1" ht="16.5" customHeight="1">
      <c r="A123" s="30"/>
      <c r="B123" s="31"/>
      <c r="C123" s="209" t="s">
        <v>83</v>
      </c>
      <c r="D123" s="209" t="s">
        <v>140</v>
      </c>
      <c r="E123" s="210" t="s">
        <v>574</v>
      </c>
      <c r="F123" s="211" t="s">
        <v>575</v>
      </c>
      <c r="G123" s="212" t="s">
        <v>150</v>
      </c>
      <c r="H123" s="213">
        <v>1</v>
      </c>
      <c r="I123" s="214">
        <v>375915</v>
      </c>
      <c r="J123" s="214">
        <f>ROUND(I123*H123,2)</f>
        <v>375915</v>
      </c>
      <c r="K123" s="211" t="s">
        <v>1</v>
      </c>
      <c r="L123" s="36"/>
      <c r="M123" s="215" t="s">
        <v>1</v>
      </c>
      <c r="N123" s="216" t="s">
        <v>41</v>
      </c>
      <c r="O123" s="217">
        <v>0</v>
      </c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219" t="s">
        <v>144</v>
      </c>
      <c r="AT123" s="219" t="s">
        <v>140</v>
      </c>
      <c r="AU123" s="219" t="s">
        <v>83</v>
      </c>
      <c r="AY123" s="15" t="s">
        <v>139</v>
      </c>
      <c r="BE123" s="220">
        <f>IF(N123="základní",J123,0)</f>
        <v>375915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5" t="s">
        <v>83</v>
      </c>
      <c r="BK123" s="220">
        <f>ROUND(I123*H123,2)</f>
        <v>375915</v>
      </c>
      <c r="BL123" s="15" t="s">
        <v>144</v>
      </c>
      <c r="BM123" s="219" t="s">
        <v>576</v>
      </c>
    </row>
    <row r="124" s="2" customFormat="1">
      <c r="A124" s="30"/>
      <c r="B124" s="31"/>
      <c r="C124" s="32"/>
      <c r="D124" s="221" t="s">
        <v>146</v>
      </c>
      <c r="E124" s="32"/>
      <c r="F124" s="222" t="s">
        <v>577</v>
      </c>
      <c r="G124" s="32"/>
      <c r="H124" s="32"/>
      <c r="I124" s="32"/>
      <c r="J124" s="32"/>
      <c r="K124" s="32"/>
      <c r="L124" s="36"/>
      <c r="M124" s="223"/>
      <c r="N124" s="224"/>
      <c r="O124" s="82"/>
      <c r="P124" s="82"/>
      <c r="Q124" s="82"/>
      <c r="R124" s="82"/>
      <c r="S124" s="82"/>
      <c r="T124" s="83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T124" s="15" t="s">
        <v>146</v>
      </c>
      <c r="AU124" s="15" t="s">
        <v>83</v>
      </c>
    </row>
    <row r="125" s="2" customFormat="1">
      <c r="A125" s="30"/>
      <c r="B125" s="31"/>
      <c r="C125" s="32"/>
      <c r="D125" s="221" t="s">
        <v>173</v>
      </c>
      <c r="E125" s="32"/>
      <c r="F125" s="236" t="s">
        <v>578</v>
      </c>
      <c r="G125" s="32"/>
      <c r="H125" s="32"/>
      <c r="I125" s="32"/>
      <c r="J125" s="32"/>
      <c r="K125" s="32"/>
      <c r="L125" s="36"/>
      <c r="M125" s="223"/>
      <c r="N125" s="224"/>
      <c r="O125" s="82"/>
      <c r="P125" s="82"/>
      <c r="Q125" s="82"/>
      <c r="R125" s="82"/>
      <c r="S125" s="82"/>
      <c r="T125" s="83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5" t="s">
        <v>173</v>
      </c>
      <c r="AU125" s="15" t="s">
        <v>83</v>
      </c>
    </row>
    <row r="126" s="2" customFormat="1" ht="24" customHeight="1">
      <c r="A126" s="30"/>
      <c r="B126" s="31"/>
      <c r="C126" s="209" t="s">
        <v>85</v>
      </c>
      <c r="D126" s="209" t="s">
        <v>140</v>
      </c>
      <c r="E126" s="210" t="s">
        <v>579</v>
      </c>
      <c r="F126" s="211" t="s">
        <v>580</v>
      </c>
      <c r="G126" s="212" t="s">
        <v>143</v>
      </c>
      <c r="H126" s="213">
        <v>1</v>
      </c>
      <c r="I126" s="214">
        <v>30000</v>
      </c>
      <c r="J126" s="214">
        <f>ROUND(I126*H126,2)</f>
        <v>30000</v>
      </c>
      <c r="K126" s="211" t="s">
        <v>581</v>
      </c>
      <c r="L126" s="36"/>
      <c r="M126" s="215" t="s">
        <v>1</v>
      </c>
      <c r="N126" s="216" t="s">
        <v>41</v>
      </c>
      <c r="O126" s="217">
        <v>0</v>
      </c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219" t="s">
        <v>144</v>
      </c>
      <c r="AT126" s="219" t="s">
        <v>140</v>
      </c>
      <c r="AU126" s="219" t="s">
        <v>83</v>
      </c>
      <c r="AY126" s="15" t="s">
        <v>139</v>
      </c>
      <c r="BE126" s="220">
        <f>IF(N126="základní",J126,0)</f>
        <v>30000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5" t="s">
        <v>83</v>
      </c>
      <c r="BK126" s="220">
        <f>ROUND(I126*H126,2)</f>
        <v>30000</v>
      </c>
      <c r="BL126" s="15" t="s">
        <v>144</v>
      </c>
      <c r="BM126" s="219" t="s">
        <v>582</v>
      </c>
    </row>
    <row r="127" s="2" customFormat="1">
      <c r="A127" s="30"/>
      <c r="B127" s="31"/>
      <c r="C127" s="32"/>
      <c r="D127" s="221" t="s">
        <v>146</v>
      </c>
      <c r="E127" s="32"/>
      <c r="F127" s="222" t="s">
        <v>580</v>
      </c>
      <c r="G127" s="32"/>
      <c r="H127" s="32"/>
      <c r="I127" s="32"/>
      <c r="J127" s="32"/>
      <c r="K127" s="32"/>
      <c r="L127" s="36"/>
      <c r="M127" s="223"/>
      <c r="N127" s="224"/>
      <c r="O127" s="82"/>
      <c r="P127" s="82"/>
      <c r="Q127" s="82"/>
      <c r="R127" s="82"/>
      <c r="S127" s="82"/>
      <c r="T127" s="83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5" t="s">
        <v>146</v>
      </c>
      <c r="AU127" s="15" t="s">
        <v>83</v>
      </c>
    </row>
    <row r="128" s="2" customFormat="1" ht="16.5" customHeight="1">
      <c r="A128" s="30"/>
      <c r="B128" s="31"/>
      <c r="C128" s="209" t="s">
        <v>153</v>
      </c>
      <c r="D128" s="209" t="s">
        <v>140</v>
      </c>
      <c r="E128" s="210" t="s">
        <v>583</v>
      </c>
      <c r="F128" s="211" t="s">
        <v>584</v>
      </c>
      <c r="G128" s="212" t="s">
        <v>150</v>
      </c>
      <c r="H128" s="213">
        <v>1</v>
      </c>
      <c r="I128" s="214">
        <v>40000</v>
      </c>
      <c r="J128" s="214">
        <f>ROUND(I128*H128,2)</f>
        <v>40000</v>
      </c>
      <c r="K128" s="211" t="s">
        <v>585</v>
      </c>
      <c r="L128" s="36"/>
      <c r="M128" s="215" t="s">
        <v>1</v>
      </c>
      <c r="N128" s="216" t="s">
        <v>41</v>
      </c>
      <c r="O128" s="217">
        <v>0</v>
      </c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219" t="s">
        <v>144</v>
      </c>
      <c r="AT128" s="219" t="s">
        <v>140</v>
      </c>
      <c r="AU128" s="219" t="s">
        <v>83</v>
      </c>
      <c r="AY128" s="15" t="s">
        <v>139</v>
      </c>
      <c r="BE128" s="220">
        <f>IF(N128="základní",J128,0)</f>
        <v>40000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5" t="s">
        <v>83</v>
      </c>
      <c r="BK128" s="220">
        <f>ROUND(I128*H128,2)</f>
        <v>40000</v>
      </c>
      <c r="BL128" s="15" t="s">
        <v>144</v>
      </c>
      <c r="BM128" s="219" t="s">
        <v>586</v>
      </c>
    </row>
    <row r="129" s="2" customFormat="1">
      <c r="A129" s="30"/>
      <c r="B129" s="31"/>
      <c r="C129" s="32"/>
      <c r="D129" s="221" t="s">
        <v>146</v>
      </c>
      <c r="E129" s="32"/>
      <c r="F129" s="222" t="s">
        <v>587</v>
      </c>
      <c r="G129" s="32"/>
      <c r="H129" s="32"/>
      <c r="I129" s="32"/>
      <c r="J129" s="32"/>
      <c r="K129" s="32"/>
      <c r="L129" s="36"/>
      <c r="M129" s="223"/>
      <c r="N129" s="224"/>
      <c r="O129" s="82"/>
      <c r="P129" s="82"/>
      <c r="Q129" s="82"/>
      <c r="R129" s="82"/>
      <c r="S129" s="82"/>
      <c r="T129" s="83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5" t="s">
        <v>146</v>
      </c>
      <c r="AU129" s="15" t="s">
        <v>83</v>
      </c>
    </row>
    <row r="130" s="2" customFormat="1">
      <c r="A130" s="30"/>
      <c r="B130" s="31"/>
      <c r="C130" s="32"/>
      <c r="D130" s="221" t="s">
        <v>173</v>
      </c>
      <c r="E130" s="32"/>
      <c r="F130" s="236" t="s">
        <v>588</v>
      </c>
      <c r="G130" s="32"/>
      <c r="H130" s="32"/>
      <c r="I130" s="32"/>
      <c r="J130" s="32"/>
      <c r="K130" s="32"/>
      <c r="L130" s="36"/>
      <c r="M130" s="223"/>
      <c r="N130" s="224"/>
      <c r="O130" s="82"/>
      <c r="P130" s="82"/>
      <c r="Q130" s="82"/>
      <c r="R130" s="82"/>
      <c r="S130" s="82"/>
      <c r="T130" s="83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5" t="s">
        <v>173</v>
      </c>
      <c r="AU130" s="15" t="s">
        <v>83</v>
      </c>
    </row>
    <row r="131" s="2" customFormat="1" ht="16.5" customHeight="1">
      <c r="A131" s="30"/>
      <c r="B131" s="31"/>
      <c r="C131" s="209" t="s">
        <v>138</v>
      </c>
      <c r="D131" s="209" t="s">
        <v>140</v>
      </c>
      <c r="E131" s="210" t="s">
        <v>589</v>
      </c>
      <c r="F131" s="211" t="s">
        <v>590</v>
      </c>
      <c r="G131" s="212" t="s">
        <v>150</v>
      </c>
      <c r="H131" s="213">
        <v>1</v>
      </c>
      <c r="I131" s="214">
        <v>30000</v>
      </c>
      <c r="J131" s="214">
        <f>ROUND(I131*H131,2)</f>
        <v>30000</v>
      </c>
      <c r="K131" s="211" t="s">
        <v>1</v>
      </c>
      <c r="L131" s="36"/>
      <c r="M131" s="215" t="s">
        <v>1</v>
      </c>
      <c r="N131" s="216" t="s">
        <v>41</v>
      </c>
      <c r="O131" s="217">
        <v>0</v>
      </c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219" t="s">
        <v>144</v>
      </c>
      <c r="AT131" s="219" t="s">
        <v>140</v>
      </c>
      <c r="AU131" s="219" t="s">
        <v>83</v>
      </c>
      <c r="AY131" s="15" t="s">
        <v>139</v>
      </c>
      <c r="BE131" s="220">
        <f>IF(N131="základní",J131,0)</f>
        <v>30000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5" t="s">
        <v>83</v>
      </c>
      <c r="BK131" s="220">
        <f>ROUND(I131*H131,2)</f>
        <v>30000</v>
      </c>
      <c r="BL131" s="15" t="s">
        <v>144</v>
      </c>
      <c r="BM131" s="219" t="s">
        <v>591</v>
      </c>
    </row>
    <row r="132" s="2" customFormat="1">
      <c r="A132" s="30"/>
      <c r="B132" s="31"/>
      <c r="C132" s="32"/>
      <c r="D132" s="221" t="s">
        <v>146</v>
      </c>
      <c r="E132" s="32"/>
      <c r="F132" s="222" t="s">
        <v>149</v>
      </c>
      <c r="G132" s="32"/>
      <c r="H132" s="32"/>
      <c r="I132" s="32"/>
      <c r="J132" s="32"/>
      <c r="K132" s="32"/>
      <c r="L132" s="36"/>
      <c r="M132" s="223"/>
      <c r="N132" s="224"/>
      <c r="O132" s="82"/>
      <c r="P132" s="82"/>
      <c r="Q132" s="82"/>
      <c r="R132" s="82"/>
      <c r="S132" s="82"/>
      <c r="T132" s="83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5" t="s">
        <v>146</v>
      </c>
      <c r="AU132" s="15" t="s">
        <v>83</v>
      </c>
    </row>
    <row r="133" s="2" customFormat="1" ht="24" customHeight="1">
      <c r="A133" s="30"/>
      <c r="B133" s="31"/>
      <c r="C133" s="209" t="s">
        <v>198</v>
      </c>
      <c r="D133" s="209" t="s">
        <v>140</v>
      </c>
      <c r="E133" s="210" t="s">
        <v>592</v>
      </c>
      <c r="F133" s="211" t="s">
        <v>593</v>
      </c>
      <c r="G133" s="212" t="s">
        <v>143</v>
      </c>
      <c r="H133" s="213">
        <v>1</v>
      </c>
      <c r="I133" s="214">
        <v>50000</v>
      </c>
      <c r="J133" s="214">
        <f>ROUND(I133*H133,2)</f>
        <v>50000</v>
      </c>
      <c r="K133" s="211" t="s">
        <v>581</v>
      </c>
      <c r="L133" s="36"/>
      <c r="M133" s="215" t="s">
        <v>1</v>
      </c>
      <c r="N133" s="216" t="s">
        <v>41</v>
      </c>
      <c r="O133" s="217">
        <v>0</v>
      </c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219" t="s">
        <v>144</v>
      </c>
      <c r="AT133" s="219" t="s">
        <v>140</v>
      </c>
      <c r="AU133" s="219" t="s">
        <v>83</v>
      </c>
      <c r="AY133" s="15" t="s">
        <v>139</v>
      </c>
      <c r="BE133" s="220">
        <f>IF(N133="základní",J133,0)</f>
        <v>50000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5" t="s">
        <v>83</v>
      </c>
      <c r="BK133" s="220">
        <f>ROUND(I133*H133,2)</f>
        <v>50000</v>
      </c>
      <c r="BL133" s="15" t="s">
        <v>144</v>
      </c>
      <c r="BM133" s="219" t="s">
        <v>594</v>
      </c>
    </row>
    <row r="134" s="2" customFormat="1">
      <c r="A134" s="30"/>
      <c r="B134" s="31"/>
      <c r="C134" s="32"/>
      <c r="D134" s="221" t="s">
        <v>146</v>
      </c>
      <c r="E134" s="32"/>
      <c r="F134" s="222" t="s">
        <v>593</v>
      </c>
      <c r="G134" s="32"/>
      <c r="H134" s="32"/>
      <c r="I134" s="32"/>
      <c r="J134" s="32"/>
      <c r="K134" s="32"/>
      <c r="L134" s="36"/>
      <c r="M134" s="225"/>
      <c r="N134" s="226"/>
      <c r="O134" s="227"/>
      <c r="P134" s="227"/>
      <c r="Q134" s="227"/>
      <c r="R134" s="227"/>
      <c r="S134" s="227"/>
      <c r="T134" s="228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5" t="s">
        <v>146</v>
      </c>
      <c r="AU134" s="15" t="s">
        <v>83</v>
      </c>
    </row>
    <row r="135" s="2" customFormat="1" ht="6.96" customHeight="1">
      <c r="A135" s="30"/>
      <c r="B135" s="57"/>
      <c r="C135" s="58"/>
      <c r="D135" s="58"/>
      <c r="E135" s="58"/>
      <c r="F135" s="58"/>
      <c r="G135" s="58"/>
      <c r="H135" s="58"/>
      <c r="I135" s="58"/>
      <c r="J135" s="58"/>
      <c r="K135" s="58"/>
      <c r="L135" s="36"/>
      <c r="M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</sheetData>
  <sheetProtection sheet="1" autoFilter="0" formatColumns="0" formatRows="0" objects="1" scenarios="1" spinCount="100000" saltValue="ENpdudW8nJxpUV+rSh332IbeWhL9Gc6x34Ye0HuoTmM4dbCqzy3pFYpnXs52UQcBPtOcbJE9RV64tdv/UwsaGQ==" hashValue="OGlowmz7/Fius/v+Ua2ddFE28yQHa3XE5F4MTcYJqESrFVow2eRO+NHe92qgPa3cuRLVU+ylxjY643ciWmAfEw==" algorithmName="SHA-512" password="CC35"/>
  <autoFilter ref="C120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1">
      <c r="A1" s="20"/>
    </row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110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8"/>
      <c r="AT3" s="15" t="s">
        <v>85</v>
      </c>
    </row>
    <row r="4" s="1" customFormat="1" ht="24.96" customHeight="1">
      <c r="B4" s="18"/>
      <c r="D4" s="139" t="s">
        <v>112</v>
      </c>
      <c r="L4" s="18"/>
      <c r="M4" s="140" t="s">
        <v>10</v>
      </c>
      <c r="AT4" s="15" t="s">
        <v>4</v>
      </c>
    </row>
    <row r="5" s="1" customFormat="1" ht="6.96" customHeight="1">
      <c r="B5" s="18"/>
      <c r="L5" s="18"/>
    </row>
    <row r="6" s="1" customFormat="1" ht="12" customHeight="1">
      <c r="B6" s="18"/>
      <c r="D6" s="141" t="s">
        <v>14</v>
      </c>
      <c r="L6" s="18"/>
    </row>
    <row r="7" s="1" customFormat="1" ht="16.5" customHeight="1">
      <c r="B7" s="18"/>
      <c r="E7" s="142" t="str">
        <f>'Rekapitulace stavby'!K6</f>
        <v>Český Brod, ul. Zborovská - Rekonstrukce chodníku</v>
      </c>
      <c r="F7" s="141"/>
      <c r="G7" s="141"/>
      <c r="H7" s="141"/>
      <c r="L7" s="18"/>
    </row>
    <row r="8" s="1" customFormat="1" ht="12" customHeight="1">
      <c r="B8" s="18"/>
      <c r="D8" s="141" t="s">
        <v>113</v>
      </c>
      <c r="L8" s="18"/>
    </row>
    <row r="9" s="2" customFormat="1" ht="16.5" customHeight="1">
      <c r="A9" s="30"/>
      <c r="B9" s="36"/>
      <c r="C9" s="30"/>
      <c r="D9" s="30"/>
      <c r="E9" s="142" t="s">
        <v>573</v>
      </c>
      <c r="F9" s="30"/>
      <c r="G9" s="30"/>
      <c r="H9" s="30"/>
      <c r="I9" s="30"/>
      <c r="J9" s="30"/>
      <c r="K9" s="30"/>
      <c r="L9" s="54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="2" customFormat="1" ht="12" customHeight="1">
      <c r="A10" s="30"/>
      <c r="B10" s="36"/>
      <c r="C10" s="30"/>
      <c r="D10" s="141" t="s">
        <v>115</v>
      </c>
      <c r="E10" s="30"/>
      <c r="F10" s="30"/>
      <c r="G10" s="30"/>
      <c r="H10" s="30"/>
      <c r="I10" s="30"/>
      <c r="J10" s="30"/>
      <c r="K10" s="30"/>
      <c r="L10" s="54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="2" customFormat="1" ht="16.5" customHeight="1">
      <c r="A11" s="30"/>
      <c r="B11" s="36"/>
      <c r="C11" s="30"/>
      <c r="D11" s="30"/>
      <c r="E11" s="143" t="s">
        <v>454</v>
      </c>
      <c r="F11" s="30"/>
      <c r="G11" s="30"/>
      <c r="H11" s="30"/>
      <c r="I11" s="30"/>
      <c r="J11" s="30"/>
      <c r="K11" s="30"/>
      <c r="L11" s="54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="2" customFormat="1">
      <c r="A12" s="30"/>
      <c r="B12" s="36"/>
      <c r="C12" s="30"/>
      <c r="D12" s="30"/>
      <c r="E12" s="30"/>
      <c r="F12" s="30"/>
      <c r="G12" s="30"/>
      <c r="H12" s="30"/>
      <c r="I12" s="30"/>
      <c r="J12" s="30"/>
      <c r="K12" s="30"/>
      <c r="L12" s="54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="2" customFormat="1" ht="12" customHeight="1">
      <c r="A13" s="30"/>
      <c r="B13" s="36"/>
      <c r="C13" s="30"/>
      <c r="D13" s="141" t="s">
        <v>16</v>
      </c>
      <c r="E13" s="30"/>
      <c r="F13" s="132" t="s">
        <v>1</v>
      </c>
      <c r="G13" s="30"/>
      <c r="H13" s="30"/>
      <c r="I13" s="141" t="s">
        <v>17</v>
      </c>
      <c r="J13" s="132" t="s">
        <v>1</v>
      </c>
      <c r="K13" s="30"/>
      <c r="L13" s="54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="2" customFormat="1" ht="12" customHeight="1">
      <c r="A14" s="30"/>
      <c r="B14" s="36"/>
      <c r="C14" s="30"/>
      <c r="D14" s="141" t="s">
        <v>18</v>
      </c>
      <c r="E14" s="30"/>
      <c r="F14" s="132" t="s">
        <v>19</v>
      </c>
      <c r="G14" s="30"/>
      <c r="H14" s="30"/>
      <c r="I14" s="141" t="s">
        <v>20</v>
      </c>
      <c r="J14" s="144" t="str">
        <f>'Rekapitulace stavby'!AN8</f>
        <v>16. 10. 2018</v>
      </c>
      <c r="K14" s="30"/>
      <c r="L14" s="54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="2" customFormat="1" ht="10.8" customHeight="1">
      <c r="A15" s="30"/>
      <c r="B15" s="36"/>
      <c r="C15" s="30"/>
      <c r="D15" s="30"/>
      <c r="E15" s="30"/>
      <c r="F15" s="30"/>
      <c r="G15" s="30"/>
      <c r="H15" s="30"/>
      <c r="I15" s="30"/>
      <c r="J15" s="30"/>
      <c r="K15" s="30"/>
      <c r="L15" s="54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="2" customFormat="1" ht="12" customHeight="1">
      <c r="A16" s="30"/>
      <c r="B16" s="36"/>
      <c r="C16" s="30"/>
      <c r="D16" s="141" t="s">
        <v>22</v>
      </c>
      <c r="E16" s="30"/>
      <c r="F16" s="30"/>
      <c r="G16" s="30"/>
      <c r="H16" s="30"/>
      <c r="I16" s="141" t="s">
        <v>23</v>
      </c>
      <c r="J16" s="132" t="str">
        <f>IF('Rekapitulace stavby'!AN10="","",'Rekapitulace stavby'!AN10)</f>
        <v>00235334</v>
      </c>
      <c r="K16" s="30"/>
      <c r="L16" s="54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="2" customFormat="1" ht="18" customHeight="1">
      <c r="A17" s="30"/>
      <c r="B17" s="36"/>
      <c r="C17" s="30"/>
      <c r="D17" s="30"/>
      <c r="E17" s="132" t="str">
        <f>IF('Rekapitulace stavby'!E11="","",'Rekapitulace stavby'!E11)</f>
        <v>Město Český Brod</v>
      </c>
      <c r="F17" s="30"/>
      <c r="G17" s="30"/>
      <c r="H17" s="30"/>
      <c r="I17" s="141" t="s">
        <v>26</v>
      </c>
      <c r="J17" s="132" t="str">
        <f>IF('Rekapitulace stavby'!AN11="","",'Rekapitulace stavby'!AN11)</f>
        <v>CZ00235334</v>
      </c>
      <c r="K17" s="30"/>
      <c r="L17" s="54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="2" customFormat="1" ht="6.96" customHeight="1">
      <c r="A18" s="30"/>
      <c r="B18" s="36"/>
      <c r="C18" s="30"/>
      <c r="D18" s="30"/>
      <c r="E18" s="30"/>
      <c r="F18" s="30"/>
      <c r="G18" s="30"/>
      <c r="H18" s="30"/>
      <c r="I18" s="30"/>
      <c r="J18" s="30"/>
      <c r="K18" s="30"/>
      <c r="L18" s="54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="2" customFormat="1" ht="12" customHeight="1">
      <c r="A19" s="30"/>
      <c r="B19" s="36"/>
      <c r="C19" s="30"/>
      <c r="D19" s="141" t="s">
        <v>28</v>
      </c>
      <c r="E19" s="30"/>
      <c r="F19" s="30"/>
      <c r="G19" s="30"/>
      <c r="H19" s="30"/>
      <c r="I19" s="141" t="s">
        <v>23</v>
      </c>
      <c r="J19" s="132" t="str">
        <f>'Rekapitulace stavby'!AN13</f>
        <v/>
      </c>
      <c r="K19" s="30"/>
      <c r="L19" s="54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="2" customFormat="1" ht="18" customHeight="1">
      <c r="A20" s="30"/>
      <c r="B20" s="36"/>
      <c r="C20" s="30"/>
      <c r="D20" s="30"/>
      <c r="E20" s="132" t="str">
        <f>'Rekapitulace stavby'!E14</f>
        <v xml:space="preserve"> </v>
      </c>
      <c r="F20" s="132"/>
      <c r="G20" s="132"/>
      <c r="H20" s="132"/>
      <c r="I20" s="141" t="s">
        <v>26</v>
      </c>
      <c r="J20" s="132" t="str">
        <f>'Rekapitulace stavby'!AN14</f>
        <v/>
      </c>
      <c r="K20" s="30"/>
      <c r="L20" s="54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="2" customFormat="1" ht="6.96" customHeight="1">
      <c r="A21" s="30"/>
      <c r="B21" s="36"/>
      <c r="C21" s="30"/>
      <c r="D21" s="30"/>
      <c r="E21" s="30"/>
      <c r="F21" s="30"/>
      <c r="G21" s="30"/>
      <c r="H21" s="30"/>
      <c r="I21" s="30"/>
      <c r="J21" s="30"/>
      <c r="K21" s="30"/>
      <c r="L21" s="54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="2" customFormat="1" ht="12" customHeight="1">
      <c r="A22" s="30"/>
      <c r="B22" s="36"/>
      <c r="C22" s="30"/>
      <c r="D22" s="141" t="s">
        <v>29</v>
      </c>
      <c r="E22" s="30"/>
      <c r="F22" s="30"/>
      <c r="G22" s="30"/>
      <c r="H22" s="30"/>
      <c r="I22" s="141" t="s">
        <v>23</v>
      </c>
      <c r="J22" s="132" t="str">
        <f>IF('Rekapitulace stavby'!AN16="","",'Rekapitulace stavby'!AN16)</f>
        <v>02992485</v>
      </c>
      <c r="K22" s="30"/>
      <c r="L22" s="54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="2" customFormat="1" ht="18" customHeight="1">
      <c r="A23" s="30"/>
      <c r="B23" s="36"/>
      <c r="C23" s="30"/>
      <c r="D23" s="30"/>
      <c r="E23" s="132" t="str">
        <f>IF('Rekapitulace stavby'!E17="","",'Rekapitulace stavby'!E17)</f>
        <v>FORVIA CZ, S.R.O.</v>
      </c>
      <c r="F23" s="30"/>
      <c r="G23" s="30"/>
      <c r="H23" s="30"/>
      <c r="I23" s="141" t="s">
        <v>26</v>
      </c>
      <c r="J23" s="132" t="str">
        <f>IF('Rekapitulace stavby'!AN17="","",'Rekapitulace stavby'!AN17)</f>
        <v>CZ02992485</v>
      </c>
      <c r="K23" s="30"/>
      <c r="L23" s="54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="2" customFormat="1" ht="6.96" customHeight="1">
      <c r="A24" s="30"/>
      <c r="B24" s="36"/>
      <c r="C24" s="30"/>
      <c r="D24" s="30"/>
      <c r="E24" s="30"/>
      <c r="F24" s="30"/>
      <c r="G24" s="30"/>
      <c r="H24" s="30"/>
      <c r="I24" s="30"/>
      <c r="J24" s="30"/>
      <c r="K24" s="30"/>
      <c r="L24" s="54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="2" customFormat="1" ht="12" customHeight="1">
      <c r="A25" s="30"/>
      <c r="B25" s="36"/>
      <c r="C25" s="30"/>
      <c r="D25" s="141" t="s">
        <v>34</v>
      </c>
      <c r="E25" s="30"/>
      <c r="F25" s="30"/>
      <c r="G25" s="30"/>
      <c r="H25" s="30"/>
      <c r="I25" s="141" t="s">
        <v>23</v>
      </c>
      <c r="J25" s="132" t="str">
        <f>IF('Rekapitulace stavby'!AN19="","",'Rekapitulace stavby'!AN19)</f>
        <v/>
      </c>
      <c r="K25" s="30"/>
      <c r="L25" s="54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="2" customFormat="1" ht="18" customHeight="1">
      <c r="A26" s="30"/>
      <c r="B26" s="36"/>
      <c r="C26" s="30"/>
      <c r="D26" s="30"/>
      <c r="E26" s="132" t="str">
        <f>IF('Rekapitulace stavby'!E20="","",'Rekapitulace stavby'!E20)</f>
        <v xml:space="preserve"> </v>
      </c>
      <c r="F26" s="30"/>
      <c r="G26" s="30"/>
      <c r="H26" s="30"/>
      <c r="I26" s="141" t="s">
        <v>26</v>
      </c>
      <c r="J26" s="132" t="str">
        <f>IF('Rekapitulace stavby'!AN20="","",'Rekapitulace stavby'!AN20)</f>
        <v/>
      </c>
      <c r="K26" s="30"/>
      <c r="L26" s="54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="2" customFormat="1" ht="6.96" customHeight="1">
      <c r="A27" s="30"/>
      <c r="B27" s="36"/>
      <c r="C27" s="30"/>
      <c r="D27" s="30"/>
      <c r="E27" s="30"/>
      <c r="F27" s="30"/>
      <c r="G27" s="30"/>
      <c r="H27" s="30"/>
      <c r="I27" s="30"/>
      <c r="J27" s="30"/>
      <c r="K27" s="30"/>
      <c r="L27" s="54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="2" customFormat="1" ht="12" customHeight="1">
      <c r="A28" s="30"/>
      <c r="B28" s="36"/>
      <c r="C28" s="30"/>
      <c r="D28" s="141" t="s">
        <v>35</v>
      </c>
      <c r="E28" s="30"/>
      <c r="F28" s="30"/>
      <c r="G28" s="30"/>
      <c r="H28" s="30"/>
      <c r="I28" s="30"/>
      <c r="J28" s="30"/>
      <c r="K28" s="30"/>
      <c r="L28" s="54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="8" customFormat="1" ht="16.5" customHeight="1">
      <c r="A29" s="145"/>
      <c r="B29" s="146"/>
      <c r="C29" s="145"/>
      <c r="D29" s="145"/>
      <c r="E29" s="147" t="s">
        <v>1</v>
      </c>
      <c r="F29" s="147"/>
      <c r="G29" s="147"/>
      <c r="H29" s="147"/>
      <c r="I29" s="145"/>
      <c r="J29" s="145"/>
      <c r="K29" s="145"/>
      <c r="L29" s="148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</row>
    <row r="30" s="2" customFormat="1" ht="6.96" customHeight="1">
      <c r="A30" s="30"/>
      <c r="B30" s="36"/>
      <c r="C30" s="30"/>
      <c r="D30" s="30"/>
      <c r="E30" s="30"/>
      <c r="F30" s="30"/>
      <c r="G30" s="30"/>
      <c r="H30" s="30"/>
      <c r="I30" s="30"/>
      <c r="J30" s="30"/>
      <c r="K30" s="30"/>
      <c r="L30" s="54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="2" customFormat="1" ht="6.96" customHeight="1">
      <c r="A31" s="30"/>
      <c r="B31" s="36"/>
      <c r="C31" s="30"/>
      <c r="D31" s="149"/>
      <c r="E31" s="149"/>
      <c r="F31" s="149"/>
      <c r="G31" s="149"/>
      <c r="H31" s="149"/>
      <c r="I31" s="149"/>
      <c r="J31" s="149"/>
      <c r="K31" s="149"/>
      <c r="L31" s="54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="2" customFormat="1" ht="25.44" customHeight="1">
      <c r="A32" s="30"/>
      <c r="B32" s="36"/>
      <c r="C32" s="30"/>
      <c r="D32" s="150" t="s">
        <v>36</v>
      </c>
      <c r="E32" s="30"/>
      <c r="F32" s="30"/>
      <c r="G32" s="30"/>
      <c r="H32" s="30"/>
      <c r="I32" s="30"/>
      <c r="J32" s="151">
        <f>ROUND(J125, 2)</f>
        <v>272967.02000000002</v>
      </c>
      <c r="K32" s="30"/>
      <c r="L32" s="54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="2" customFormat="1" ht="6.96" customHeight="1">
      <c r="A33" s="30"/>
      <c r="B33" s="36"/>
      <c r="C33" s="30"/>
      <c r="D33" s="149"/>
      <c r="E33" s="149"/>
      <c r="F33" s="149"/>
      <c r="G33" s="149"/>
      <c r="H33" s="149"/>
      <c r="I33" s="149"/>
      <c r="J33" s="149"/>
      <c r="K33" s="149"/>
      <c r="L33" s="54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="2" customFormat="1" ht="14.4" customHeight="1">
      <c r="A34" s="30"/>
      <c r="B34" s="36"/>
      <c r="C34" s="30"/>
      <c r="D34" s="30"/>
      <c r="E34" s="30"/>
      <c r="F34" s="152" t="s">
        <v>38</v>
      </c>
      <c r="G34" s="30"/>
      <c r="H34" s="30"/>
      <c r="I34" s="152" t="s">
        <v>37</v>
      </c>
      <c r="J34" s="152" t="s">
        <v>39</v>
      </c>
      <c r="K34" s="30"/>
      <c r="L34" s="54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="2" customFormat="1" ht="14.4" customHeight="1">
      <c r="A35" s="30"/>
      <c r="B35" s="36"/>
      <c r="C35" s="30"/>
      <c r="D35" s="153" t="s">
        <v>40</v>
      </c>
      <c r="E35" s="141" t="s">
        <v>41</v>
      </c>
      <c r="F35" s="154">
        <f>ROUND((SUM(BE125:BE189)),  2)</f>
        <v>272967.02000000002</v>
      </c>
      <c r="G35" s="30"/>
      <c r="H35" s="30"/>
      <c r="I35" s="155">
        <v>0.20999999999999999</v>
      </c>
      <c r="J35" s="154">
        <f>ROUND(((SUM(BE125:BE189))*I35),  2)</f>
        <v>57323.07</v>
      </c>
      <c r="K35" s="30"/>
      <c r="L35" s="54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="2" customFormat="1" ht="14.4" customHeight="1">
      <c r="A36" s="30"/>
      <c r="B36" s="36"/>
      <c r="C36" s="30"/>
      <c r="D36" s="30"/>
      <c r="E36" s="141" t="s">
        <v>42</v>
      </c>
      <c r="F36" s="154">
        <f>ROUND((SUM(BF125:BF189)),  2)</f>
        <v>0</v>
      </c>
      <c r="G36" s="30"/>
      <c r="H36" s="30"/>
      <c r="I36" s="155">
        <v>0.14999999999999999</v>
      </c>
      <c r="J36" s="154">
        <f>ROUND(((SUM(BF125:BF189))*I36),  2)</f>
        <v>0</v>
      </c>
      <c r="K36" s="30"/>
      <c r="L36" s="54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hidden="1" s="2" customFormat="1" ht="14.4" customHeight="1">
      <c r="A37" s="30"/>
      <c r="B37" s="36"/>
      <c r="C37" s="30"/>
      <c r="D37" s="30"/>
      <c r="E37" s="141" t="s">
        <v>43</v>
      </c>
      <c r="F37" s="154">
        <f>ROUND((SUM(BG125:BG189)),  2)</f>
        <v>0</v>
      </c>
      <c r="G37" s="30"/>
      <c r="H37" s="30"/>
      <c r="I37" s="155">
        <v>0.20999999999999999</v>
      </c>
      <c r="J37" s="154">
        <f>0</f>
        <v>0</v>
      </c>
      <c r="K37" s="30"/>
      <c r="L37" s="54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hidden="1" s="2" customFormat="1" ht="14.4" customHeight="1">
      <c r="A38" s="30"/>
      <c r="B38" s="36"/>
      <c r="C38" s="30"/>
      <c r="D38" s="30"/>
      <c r="E38" s="141" t="s">
        <v>44</v>
      </c>
      <c r="F38" s="154">
        <f>ROUND((SUM(BH125:BH189)),  2)</f>
        <v>0</v>
      </c>
      <c r="G38" s="30"/>
      <c r="H38" s="30"/>
      <c r="I38" s="155">
        <v>0.14999999999999999</v>
      </c>
      <c r="J38" s="154">
        <f>0</f>
        <v>0</v>
      </c>
      <c r="K38" s="30"/>
      <c r="L38" s="54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hidden="1" s="2" customFormat="1" ht="14.4" customHeight="1">
      <c r="A39" s="30"/>
      <c r="B39" s="36"/>
      <c r="C39" s="30"/>
      <c r="D39" s="30"/>
      <c r="E39" s="141" t="s">
        <v>45</v>
      </c>
      <c r="F39" s="154">
        <f>ROUND((SUM(BI125:BI189)),  2)</f>
        <v>0</v>
      </c>
      <c r="G39" s="30"/>
      <c r="H39" s="30"/>
      <c r="I39" s="155">
        <v>0</v>
      </c>
      <c r="J39" s="154">
        <f>0</f>
        <v>0</v>
      </c>
      <c r="K39" s="30"/>
      <c r="L39" s="54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="2" customFormat="1" ht="6.96" customHeight="1">
      <c r="A40" s="30"/>
      <c r="B40" s="36"/>
      <c r="C40" s="30"/>
      <c r="D40" s="30"/>
      <c r="E40" s="30"/>
      <c r="F40" s="30"/>
      <c r="G40" s="30"/>
      <c r="H40" s="30"/>
      <c r="I40" s="30"/>
      <c r="J40" s="30"/>
      <c r="K40" s="30"/>
      <c r="L40" s="54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="2" customFormat="1" ht="25.44" customHeight="1">
      <c r="A41" s="30"/>
      <c r="B41" s="36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58"/>
      <c r="J41" s="161">
        <f>SUM(J32:J39)</f>
        <v>330290.09000000003</v>
      </c>
      <c r="K41" s="162"/>
      <c r="L41" s="54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="2" customFormat="1" ht="14.4" customHeight="1">
      <c r="A42" s="30"/>
      <c r="B42" s="36"/>
      <c r="C42" s="30"/>
      <c r="D42" s="30"/>
      <c r="E42" s="30"/>
      <c r="F42" s="30"/>
      <c r="G42" s="30"/>
      <c r="H42" s="30"/>
      <c r="I42" s="30"/>
      <c r="J42" s="30"/>
      <c r="K42" s="30"/>
      <c r="L42" s="54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4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54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0"/>
      <c r="B61" s="36"/>
      <c r="C61" s="30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54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0"/>
      <c r="B65" s="36"/>
      <c r="C65" s="30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54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0"/>
      <c r="B76" s="36"/>
      <c r="C76" s="30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54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="2" customFormat="1" ht="14.4" customHeight="1">
      <c r="A77" s="30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54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="2" customFormat="1" ht="6.96" customHeight="1">
      <c r="A81" s="30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54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="2" customFormat="1" ht="24.96" customHeight="1">
      <c r="A82" s="30"/>
      <c r="B82" s="31"/>
      <c r="C82" s="21" t="s">
        <v>117</v>
      </c>
      <c r="D82" s="32"/>
      <c r="E82" s="32"/>
      <c r="F82" s="32"/>
      <c r="G82" s="32"/>
      <c r="H82" s="32"/>
      <c r="I82" s="32"/>
      <c r="J82" s="32"/>
      <c r="K82" s="32"/>
      <c r="L82" s="54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="2" customFormat="1" ht="6.96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54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="2" customFormat="1" ht="12" customHeight="1">
      <c r="A84" s="30"/>
      <c r="B84" s="31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54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="2" customFormat="1" ht="16.5" customHeight="1">
      <c r="A85" s="30"/>
      <c r="B85" s="31"/>
      <c r="C85" s="32"/>
      <c r="D85" s="32"/>
      <c r="E85" s="174" t="str">
        <f>E7</f>
        <v>Český Brod, ul. Zborovská - Rekonstrukce chodníku</v>
      </c>
      <c r="F85" s="27"/>
      <c r="G85" s="27"/>
      <c r="H85" s="27"/>
      <c r="I85" s="32"/>
      <c r="J85" s="32"/>
      <c r="K85" s="32"/>
      <c r="L85" s="54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="1" customFormat="1" ht="12" customHeight="1">
      <c r="B86" s="19"/>
      <c r="C86" s="27" t="s">
        <v>113</v>
      </c>
      <c r="D86" s="20"/>
      <c r="E86" s="20"/>
      <c r="F86" s="20"/>
      <c r="G86" s="20"/>
      <c r="H86" s="20"/>
      <c r="I86" s="20"/>
      <c r="J86" s="20"/>
      <c r="K86" s="20"/>
      <c r="L86" s="18"/>
    </row>
    <row r="87" s="2" customFormat="1" ht="16.5" customHeight="1">
      <c r="A87" s="30"/>
      <c r="B87" s="31"/>
      <c r="C87" s="32"/>
      <c r="D87" s="32"/>
      <c r="E87" s="174" t="s">
        <v>573</v>
      </c>
      <c r="F87" s="32"/>
      <c r="G87" s="32"/>
      <c r="H87" s="32"/>
      <c r="I87" s="32"/>
      <c r="J87" s="32"/>
      <c r="K87" s="32"/>
      <c r="L87" s="54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="2" customFormat="1" ht="12" customHeight="1">
      <c r="A88" s="30"/>
      <c r="B88" s="31"/>
      <c r="C88" s="27" t="s">
        <v>115</v>
      </c>
      <c r="D88" s="32"/>
      <c r="E88" s="32"/>
      <c r="F88" s="32"/>
      <c r="G88" s="32"/>
      <c r="H88" s="32"/>
      <c r="I88" s="32"/>
      <c r="J88" s="32"/>
      <c r="K88" s="32"/>
      <c r="L88" s="54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="2" customFormat="1" ht="16.5" customHeight="1">
      <c r="A89" s="30"/>
      <c r="B89" s="31"/>
      <c r="C89" s="32"/>
      <c r="D89" s="32"/>
      <c r="E89" s="67" t="str">
        <f>E11</f>
        <v>SO 104 - Rekonstrukce chodníku SO 104</v>
      </c>
      <c r="F89" s="32"/>
      <c r="G89" s="32"/>
      <c r="H89" s="32"/>
      <c r="I89" s="32"/>
      <c r="J89" s="32"/>
      <c r="K89" s="32"/>
      <c r="L89" s="54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="2" customFormat="1" ht="6.96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54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="2" customFormat="1" ht="12" customHeight="1">
      <c r="A91" s="30"/>
      <c r="B91" s="31"/>
      <c r="C91" s="27" t="s">
        <v>18</v>
      </c>
      <c r="D91" s="32"/>
      <c r="E91" s="32"/>
      <c r="F91" s="24" t="str">
        <f>F14</f>
        <v xml:space="preserve"> </v>
      </c>
      <c r="G91" s="32"/>
      <c r="H91" s="32"/>
      <c r="I91" s="27" t="s">
        <v>20</v>
      </c>
      <c r="J91" s="70" t="str">
        <f>IF(J14="","",J14)</f>
        <v>16. 10. 2018</v>
      </c>
      <c r="K91" s="32"/>
      <c r="L91" s="54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="2" customFormat="1" ht="6.96" customHeight="1">
      <c r="A92" s="30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54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="2" customFormat="1" ht="27.9" customHeight="1">
      <c r="A93" s="30"/>
      <c r="B93" s="31"/>
      <c r="C93" s="27" t="s">
        <v>22</v>
      </c>
      <c r="D93" s="32"/>
      <c r="E93" s="32"/>
      <c r="F93" s="24" t="str">
        <f>E17</f>
        <v>Město Český Brod</v>
      </c>
      <c r="G93" s="32"/>
      <c r="H93" s="32"/>
      <c r="I93" s="27" t="s">
        <v>29</v>
      </c>
      <c r="J93" s="28" t="str">
        <f>E23</f>
        <v>FORVIA CZ, S.R.O.</v>
      </c>
      <c r="K93" s="32"/>
      <c r="L93" s="54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="2" customFormat="1" ht="15.15" customHeight="1">
      <c r="A94" s="30"/>
      <c r="B94" s="31"/>
      <c r="C94" s="27" t="s">
        <v>28</v>
      </c>
      <c r="D94" s="32"/>
      <c r="E94" s="32"/>
      <c r="F94" s="24" t="str">
        <f>IF(E20="","",E20)</f>
        <v xml:space="preserve"> </v>
      </c>
      <c r="G94" s="32"/>
      <c r="H94" s="32"/>
      <c r="I94" s="27" t="s">
        <v>34</v>
      </c>
      <c r="J94" s="28" t="str">
        <f>E26</f>
        <v xml:space="preserve"> </v>
      </c>
      <c r="K94" s="32"/>
      <c r="L94" s="54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="2" customFormat="1" ht="10.32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54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="2" customFormat="1" ht="29.28" customHeight="1">
      <c r="A96" s="30"/>
      <c r="B96" s="31"/>
      <c r="C96" s="175" t="s">
        <v>118</v>
      </c>
      <c r="D96" s="176"/>
      <c r="E96" s="176"/>
      <c r="F96" s="176"/>
      <c r="G96" s="176"/>
      <c r="H96" s="176"/>
      <c r="I96" s="176"/>
      <c r="J96" s="177" t="s">
        <v>119</v>
      </c>
      <c r="K96" s="176"/>
      <c r="L96" s="54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="2" customFormat="1" ht="10.32" customHeight="1">
      <c r="A97" s="30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54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="2" customFormat="1" ht="22.8" customHeight="1">
      <c r="A98" s="30"/>
      <c r="B98" s="31"/>
      <c r="C98" s="178" t="s">
        <v>120</v>
      </c>
      <c r="D98" s="32"/>
      <c r="E98" s="32"/>
      <c r="F98" s="32"/>
      <c r="G98" s="32"/>
      <c r="H98" s="32"/>
      <c r="I98" s="32"/>
      <c r="J98" s="101">
        <f>J125</f>
        <v>272967.02000000002</v>
      </c>
      <c r="K98" s="32"/>
      <c r="L98" s="54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5" t="s">
        <v>121</v>
      </c>
    </row>
    <row r="99" s="9" customFormat="1" ht="24.96" customHeight="1">
      <c r="A99" s="9"/>
      <c r="B99" s="179"/>
      <c r="C99" s="180"/>
      <c r="D99" s="181" t="s">
        <v>158</v>
      </c>
      <c r="E99" s="182"/>
      <c r="F99" s="182"/>
      <c r="G99" s="182"/>
      <c r="H99" s="182"/>
      <c r="I99" s="182"/>
      <c r="J99" s="183">
        <f>J126</f>
        <v>228399.82000000001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2" customFormat="1" ht="19.92" customHeight="1">
      <c r="A100" s="12"/>
      <c r="B100" s="229"/>
      <c r="C100" s="124"/>
      <c r="D100" s="230" t="s">
        <v>159</v>
      </c>
      <c r="E100" s="231"/>
      <c r="F100" s="231"/>
      <c r="G100" s="231"/>
      <c r="H100" s="231"/>
      <c r="I100" s="231"/>
      <c r="J100" s="232">
        <f>J127</f>
        <v>39912.32</v>
      </c>
      <c r="K100" s="124"/>
      <c r="L100" s="23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="12" customFormat="1" ht="19.92" customHeight="1">
      <c r="A101" s="12"/>
      <c r="B101" s="229"/>
      <c r="C101" s="124"/>
      <c r="D101" s="230" t="s">
        <v>160</v>
      </c>
      <c r="E101" s="231"/>
      <c r="F101" s="231"/>
      <c r="G101" s="231"/>
      <c r="H101" s="231"/>
      <c r="I101" s="231"/>
      <c r="J101" s="232">
        <f>J147</f>
        <v>111573</v>
      </c>
      <c r="K101" s="124"/>
      <c r="L101" s="23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="12" customFormat="1" ht="19.92" customHeight="1">
      <c r="A102" s="12"/>
      <c r="B102" s="229"/>
      <c r="C102" s="124"/>
      <c r="D102" s="230" t="s">
        <v>162</v>
      </c>
      <c r="E102" s="231"/>
      <c r="F102" s="231"/>
      <c r="G102" s="231"/>
      <c r="H102" s="231"/>
      <c r="I102" s="231"/>
      <c r="J102" s="232">
        <f>J160</f>
        <v>76914.5</v>
      </c>
      <c r="K102" s="124"/>
      <c r="L102" s="23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="9" customFormat="1" ht="24.96" customHeight="1">
      <c r="A103" s="9"/>
      <c r="B103" s="179"/>
      <c r="C103" s="180"/>
      <c r="D103" s="181" t="s">
        <v>122</v>
      </c>
      <c r="E103" s="182"/>
      <c r="F103" s="182"/>
      <c r="G103" s="182"/>
      <c r="H103" s="182"/>
      <c r="I103" s="182"/>
      <c r="J103" s="183">
        <f>J177</f>
        <v>44567.199999999997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0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54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="2" customFormat="1" ht="6.96" customHeight="1">
      <c r="A105" s="30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4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="2" customFormat="1" ht="6.96" customHeight="1">
      <c r="A109" s="30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54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="2" customFormat="1" ht="24.96" customHeight="1">
      <c r="A110" s="30"/>
      <c r="B110" s="31"/>
      <c r="C110" s="21" t="s">
        <v>123</v>
      </c>
      <c r="D110" s="32"/>
      <c r="E110" s="32"/>
      <c r="F110" s="32"/>
      <c r="G110" s="32"/>
      <c r="H110" s="32"/>
      <c r="I110" s="32"/>
      <c r="J110" s="32"/>
      <c r="K110" s="32"/>
      <c r="L110" s="54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="2" customFormat="1" ht="6.96" customHeight="1">
      <c r="A111" s="30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54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="2" customFormat="1" ht="12" customHeight="1">
      <c r="A112" s="30"/>
      <c r="B112" s="31"/>
      <c r="C112" s="27" t="s">
        <v>14</v>
      </c>
      <c r="D112" s="32"/>
      <c r="E112" s="32"/>
      <c r="F112" s="32"/>
      <c r="G112" s="32"/>
      <c r="H112" s="32"/>
      <c r="I112" s="32"/>
      <c r="J112" s="32"/>
      <c r="K112" s="32"/>
      <c r="L112" s="54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="2" customFormat="1" ht="16.5" customHeight="1">
      <c r="A113" s="30"/>
      <c r="B113" s="31"/>
      <c r="C113" s="32"/>
      <c r="D113" s="32"/>
      <c r="E113" s="174" t="str">
        <f>E7</f>
        <v>Český Brod, ul. Zborovská - Rekonstrukce chodníku</v>
      </c>
      <c r="F113" s="27"/>
      <c r="G113" s="27"/>
      <c r="H113" s="27"/>
      <c r="I113" s="32"/>
      <c r="J113" s="32"/>
      <c r="K113" s="32"/>
      <c r="L113" s="54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="1" customFormat="1" ht="12" customHeight="1">
      <c r="B114" s="19"/>
      <c r="C114" s="27" t="s">
        <v>113</v>
      </c>
      <c r="D114" s="20"/>
      <c r="E114" s="20"/>
      <c r="F114" s="20"/>
      <c r="G114" s="20"/>
      <c r="H114" s="20"/>
      <c r="I114" s="20"/>
      <c r="J114" s="20"/>
      <c r="K114" s="20"/>
      <c r="L114" s="18"/>
    </row>
    <row r="115" s="2" customFormat="1" ht="16.5" customHeight="1">
      <c r="A115" s="30"/>
      <c r="B115" s="31"/>
      <c r="C115" s="32"/>
      <c r="D115" s="32"/>
      <c r="E115" s="174" t="s">
        <v>573</v>
      </c>
      <c r="F115" s="32"/>
      <c r="G115" s="32"/>
      <c r="H115" s="32"/>
      <c r="I115" s="32"/>
      <c r="J115" s="32"/>
      <c r="K115" s="32"/>
      <c r="L115" s="54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="2" customFormat="1" ht="12" customHeight="1">
      <c r="A116" s="30"/>
      <c r="B116" s="31"/>
      <c r="C116" s="27" t="s">
        <v>115</v>
      </c>
      <c r="D116" s="32"/>
      <c r="E116" s="32"/>
      <c r="F116" s="32"/>
      <c r="G116" s="32"/>
      <c r="H116" s="32"/>
      <c r="I116" s="32"/>
      <c r="J116" s="32"/>
      <c r="K116" s="32"/>
      <c r="L116" s="54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="2" customFormat="1" ht="16.5" customHeight="1">
      <c r="A117" s="30"/>
      <c r="B117" s="31"/>
      <c r="C117" s="32"/>
      <c r="D117" s="32"/>
      <c r="E117" s="67" t="str">
        <f>E11</f>
        <v>SO 104 - Rekonstrukce chodníku SO 104</v>
      </c>
      <c r="F117" s="32"/>
      <c r="G117" s="32"/>
      <c r="H117" s="32"/>
      <c r="I117" s="32"/>
      <c r="J117" s="32"/>
      <c r="K117" s="32"/>
      <c r="L117" s="54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="2" customFormat="1" ht="6.96" customHeight="1">
      <c r="A118" s="30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54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="2" customFormat="1" ht="12" customHeight="1">
      <c r="A119" s="30"/>
      <c r="B119" s="31"/>
      <c r="C119" s="27" t="s">
        <v>18</v>
      </c>
      <c r="D119" s="32"/>
      <c r="E119" s="32"/>
      <c r="F119" s="24" t="str">
        <f>F14</f>
        <v xml:space="preserve"> </v>
      </c>
      <c r="G119" s="32"/>
      <c r="H119" s="32"/>
      <c r="I119" s="27" t="s">
        <v>20</v>
      </c>
      <c r="J119" s="70" t="str">
        <f>IF(J14="","",J14)</f>
        <v>16. 10. 2018</v>
      </c>
      <c r="K119" s="32"/>
      <c r="L119" s="54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="2" customFormat="1" ht="6.96" customHeight="1">
      <c r="A120" s="30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54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="2" customFormat="1" ht="27.9" customHeight="1">
      <c r="A121" s="30"/>
      <c r="B121" s="31"/>
      <c r="C121" s="27" t="s">
        <v>22</v>
      </c>
      <c r="D121" s="32"/>
      <c r="E121" s="32"/>
      <c r="F121" s="24" t="str">
        <f>E17</f>
        <v>Město Český Brod</v>
      </c>
      <c r="G121" s="32"/>
      <c r="H121" s="32"/>
      <c r="I121" s="27" t="s">
        <v>29</v>
      </c>
      <c r="J121" s="28" t="str">
        <f>E23</f>
        <v>FORVIA CZ, S.R.O.</v>
      </c>
      <c r="K121" s="32"/>
      <c r="L121" s="54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="2" customFormat="1" ht="15.15" customHeight="1">
      <c r="A122" s="30"/>
      <c r="B122" s="31"/>
      <c r="C122" s="27" t="s">
        <v>28</v>
      </c>
      <c r="D122" s="32"/>
      <c r="E122" s="32"/>
      <c r="F122" s="24" t="str">
        <f>IF(E20="","",E20)</f>
        <v xml:space="preserve"> </v>
      </c>
      <c r="G122" s="32"/>
      <c r="H122" s="32"/>
      <c r="I122" s="27" t="s">
        <v>34</v>
      </c>
      <c r="J122" s="28" t="str">
        <f>E26</f>
        <v xml:space="preserve"> </v>
      </c>
      <c r="K122" s="32"/>
      <c r="L122" s="54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="2" customFormat="1" ht="10.32" customHeight="1">
      <c r="A123" s="30"/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54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="10" customFormat="1" ht="29.28" customHeight="1">
      <c r="A124" s="185"/>
      <c r="B124" s="186"/>
      <c r="C124" s="187" t="s">
        <v>124</v>
      </c>
      <c r="D124" s="188" t="s">
        <v>61</v>
      </c>
      <c r="E124" s="188" t="s">
        <v>57</v>
      </c>
      <c r="F124" s="188" t="s">
        <v>58</v>
      </c>
      <c r="G124" s="188" t="s">
        <v>125</v>
      </c>
      <c r="H124" s="188" t="s">
        <v>126</v>
      </c>
      <c r="I124" s="188" t="s">
        <v>127</v>
      </c>
      <c r="J124" s="188" t="s">
        <v>119</v>
      </c>
      <c r="K124" s="189" t="s">
        <v>128</v>
      </c>
      <c r="L124" s="190"/>
      <c r="M124" s="91" t="s">
        <v>1</v>
      </c>
      <c r="N124" s="92" t="s">
        <v>40</v>
      </c>
      <c r="O124" s="92" t="s">
        <v>129</v>
      </c>
      <c r="P124" s="92" t="s">
        <v>130</v>
      </c>
      <c r="Q124" s="92" t="s">
        <v>131</v>
      </c>
      <c r="R124" s="92" t="s">
        <v>132</v>
      </c>
      <c r="S124" s="92" t="s">
        <v>133</v>
      </c>
      <c r="T124" s="93" t="s">
        <v>134</v>
      </c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</row>
    <row r="125" s="2" customFormat="1" ht="22.8" customHeight="1">
      <c r="A125" s="30"/>
      <c r="B125" s="31"/>
      <c r="C125" s="98" t="s">
        <v>135</v>
      </c>
      <c r="D125" s="32"/>
      <c r="E125" s="32"/>
      <c r="F125" s="32"/>
      <c r="G125" s="32"/>
      <c r="H125" s="32"/>
      <c r="I125" s="32"/>
      <c r="J125" s="191">
        <f>BK125</f>
        <v>272967.02000000002</v>
      </c>
      <c r="K125" s="32"/>
      <c r="L125" s="36"/>
      <c r="M125" s="94"/>
      <c r="N125" s="192"/>
      <c r="O125" s="95"/>
      <c r="P125" s="193">
        <f>P126+P177</f>
        <v>0</v>
      </c>
      <c r="Q125" s="95"/>
      <c r="R125" s="193">
        <f>R126+R177</f>
        <v>0</v>
      </c>
      <c r="S125" s="95"/>
      <c r="T125" s="194">
        <f>T126+T177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5" t="s">
        <v>75</v>
      </c>
      <c r="AU125" s="15" t="s">
        <v>121</v>
      </c>
      <c r="BK125" s="195">
        <f>BK126+BK177</f>
        <v>272967.02000000002</v>
      </c>
    </row>
    <row r="126" s="11" customFormat="1" ht="25.92" customHeight="1">
      <c r="A126" s="11"/>
      <c r="B126" s="196"/>
      <c r="C126" s="197"/>
      <c r="D126" s="198" t="s">
        <v>75</v>
      </c>
      <c r="E126" s="199" t="s">
        <v>165</v>
      </c>
      <c r="F126" s="199" t="s">
        <v>166</v>
      </c>
      <c r="G126" s="197"/>
      <c r="H126" s="197"/>
      <c r="I126" s="197"/>
      <c r="J126" s="200">
        <f>BK126</f>
        <v>228399.82000000001</v>
      </c>
      <c r="K126" s="197"/>
      <c r="L126" s="201"/>
      <c r="M126" s="202"/>
      <c r="N126" s="203"/>
      <c r="O126" s="203"/>
      <c r="P126" s="204">
        <f>P127+P147+P160</f>
        <v>0</v>
      </c>
      <c r="Q126" s="203"/>
      <c r="R126" s="204">
        <f>R127+R147+R160</f>
        <v>0</v>
      </c>
      <c r="S126" s="203"/>
      <c r="T126" s="205">
        <f>T127+T147+T160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06" t="s">
        <v>83</v>
      </c>
      <c r="AT126" s="207" t="s">
        <v>75</v>
      </c>
      <c r="AU126" s="207" t="s">
        <v>76</v>
      </c>
      <c r="AY126" s="206" t="s">
        <v>139</v>
      </c>
      <c r="BK126" s="208">
        <f>BK127+BK147+BK160</f>
        <v>228399.82000000001</v>
      </c>
    </row>
    <row r="127" s="11" customFormat="1" ht="22.8" customHeight="1">
      <c r="A127" s="11"/>
      <c r="B127" s="196"/>
      <c r="C127" s="197"/>
      <c r="D127" s="198" t="s">
        <v>75</v>
      </c>
      <c r="E127" s="234" t="s">
        <v>83</v>
      </c>
      <c r="F127" s="234" t="s">
        <v>167</v>
      </c>
      <c r="G127" s="197"/>
      <c r="H127" s="197"/>
      <c r="I127" s="197"/>
      <c r="J127" s="235">
        <f>BK127</f>
        <v>39912.32</v>
      </c>
      <c r="K127" s="197"/>
      <c r="L127" s="201"/>
      <c r="M127" s="202"/>
      <c r="N127" s="203"/>
      <c r="O127" s="203"/>
      <c r="P127" s="204">
        <f>SUM(P128:P146)</f>
        <v>0</v>
      </c>
      <c r="Q127" s="203"/>
      <c r="R127" s="204">
        <f>SUM(R128:R146)</f>
        <v>0</v>
      </c>
      <c r="S127" s="203"/>
      <c r="T127" s="205">
        <f>SUM(T128:T146)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06" t="s">
        <v>83</v>
      </c>
      <c r="AT127" s="207" t="s">
        <v>75</v>
      </c>
      <c r="AU127" s="207" t="s">
        <v>83</v>
      </c>
      <c r="AY127" s="206" t="s">
        <v>139</v>
      </c>
      <c r="BK127" s="208">
        <f>SUM(BK128:BK146)</f>
        <v>39912.32</v>
      </c>
    </row>
    <row r="128" s="2" customFormat="1" ht="24" customHeight="1">
      <c r="A128" s="30"/>
      <c r="B128" s="31"/>
      <c r="C128" s="209" t="s">
        <v>83</v>
      </c>
      <c r="D128" s="209" t="s">
        <v>140</v>
      </c>
      <c r="E128" s="210" t="s">
        <v>168</v>
      </c>
      <c r="F128" s="211" t="s">
        <v>169</v>
      </c>
      <c r="G128" s="212" t="s">
        <v>170</v>
      </c>
      <c r="H128" s="213">
        <v>5.9400000000000004</v>
      </c>
      <c r="I128" s="214">
        <v>904</v>
      </c>
      <c r="J128" s="214">
        <f>ROUND(I128*H128,2)</f>
        <v>5369.7600000000002</v>
      </c>
      <c r="K128" s="211" t="s">
        <v>171</v>
      </c>
      <c r="L128" s="36"/>
      <c r="M128" s="215" t="s">
        <v>1</v>
      </c>
      <c r="N128" s="216" t="s">
        <v>41</v>
      </c>
      <c r="O128" s="217">
        <v>0</v>
      </c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219" t="s">
        <v>138</v>
      </c>
      <c r="AT128" s="219" t="s">
        <v>140</v>
      </c>
      <c r="AU128" s="219" t="s">
        <v>85</v>
      </c>
      <c r="AY128" s="15" t="s">
        <v>139</v>
      </c>
      <c r="BE128" s="220">
        <f>IF(N128="základní",J128,0)</f>
        <v>5369.7600000000002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5" t="s">
        <v>83</v>
      </c>
      <c r="BK128" s="220">
        <f>ROUND(I128*H128,2)</f>
        <v>5369.7600000000002</v>
      </c>
      <c r="BL128" s="15" t="s">
        <v>138</v>
      </c>
      <c r="BM128" s="219" t="s">
        <v>595</v>
      </c>
    </row>
    <row r="129" s="2" customFormat="1">
      <c r="A129" s="30"/>
      <c r="B129" s="31"/>
      <c r="C129" s="32"/>
      <c r="D129" s="221" t="s">
        <v>146</v>
      </c>
      <c r="E129" s="32"/>
      <c r="F129" s="222" t="s">
        <v>169</v>
      </c>
      <c r="G129" s="32"/>
      <c r="H129" s="32"/>
      <c r="I129" s="32"/>
      <c r="J129" s="32"/>
      <c r="K129" s="32"/>
      <c r="L129" s="36"/>
      <c r="M129" s="223"/>
      <c r="N129" s="224"/>
      <c r="O129" s="82"/>
      <c r="P129" s="82"/>
      <c r="Q129" s="82"/>
      <c r="R129" s="82"/>
      <c r="S129" s="82"/>
      <c r="T129" s="83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5" t="s">
        <v>146</v>
      </c>
      <c r="AU129" s="15" t="s">
        <v>85</v>
      </c>
    </row>
    <row r="130" s="2" customFormat="1">
      <c r="A130" s="30"/>
      <c r="B130" s="31"/>
      <c r="C130" s="32"/>
      <c r="D130" s="221" t="s">
        <v>173</v>
      </c>
      <c r="E130" s="32"/>
      <c r="F130" s="236" t="s">
        <v>174</v>
      </c>
      <c r="G130" s="32"/>
      <c r="H130" s="32"/>
      <c r="I130" s="32"/>
      <c r="J130" s="32"/>
      <c r="K130" s="32"/>
      <c r="L130" s="36"/>
      <c r="M130" s="223"/>
      <c r="N130" s="224"/>
      <c r="O130" s="82"/>
      <c r="P130" s="82"/>
      <c r="Q130" s="82"/>
      <c r="R130" s="82"/>
      <c r="S130" s="82"/>
      <c r="T130" s="83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5" t="s">
        <v>173</v>
      </c>
      <c r="AU130" s="15" t="s">
        <v>85</v>
      </c>
    </row>
    <row r="131" s="2" customFormat="1">
      <c r="A131" s="30"/>
      <c r="B131" s="31"/>
      <c r="C131" s="32"/>
      <c r="D131" s="221" t="s">
        <v>175</v>
      </c>
      <c r="E131" s="32"/>
      <c r="F131" s="236" t="s">
        <v>176</v>
      </c>
      <c r="G131" s="32"/>
      <c r="H131" s="32"/>
      <c r="I131" s="32"/>
      <c r="J131" s="32"/>
      <c r="K131" s="32"/>
      <c r="L131" s="36"/>
      <c r="M131" s="223"/>
      <c r="N131" s="224"/>
      <c r="O131" s="82"/>
      <c r="P131" s="82"/>
      <c r="Q131" s="82"/>
      <c r="R131" s="82"/>
      <c r="S131" s="82"/>
      <c r="T131" s="83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T131" s="15" t="s">
        <v>175</v>
      </c>
      <c r="AU131" s="15" t="s">
        <v>85</v>
      </c>
    </row>
    <row r="132" s="13" customFormat="1">
      <c r="A132" s="13"/>
      <c r="B132" s="237"/>
      <c r="C132" s="238"/>
      <c r="D132" s="221" t="s">
        <v>177</v>
      </c>
      <c r="E132" s="239" t="s">
        <v>1</v>
      </c>
      <c r="F132" s="240" t="s">
        <v>596</v>
      </c>
      <c r="G132" s="238"/>
      <c r="H132" s="241">
        <v>5.9400000000000004</v>
      </c>
      <c r="I132" s="238"/>
      <c r="J132" s="238"/>
      <c r="K132" s="238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177</v>
      </c>
      <c r="AU132" s="246" t="s">
        <v>85</v>
      </c>
      <c r="AV132" s="13" t="s">
        <v>85</v>
      </c>
      <c r="AW132" s="13" t="s">
        <v>33</v>
      </c>
      <c r="AX132" s="13" t="s">
        <v>83</v>
      </c>
      <c r="AY132" s="246" t="s">
        <v>139</v>
      </c>
    </row>
    <row r="133" s="2" customFormat="1" ht="24" customHeight="1">
      <c r="A133" s="30"/>
      <c r="B133" s="31"/>
      <c r="C133" s="209" t="s">
        <v>85</v>
      </c>
      <c r="D133" s="209" t="s">
        <v>140</v>
      </c>
      <c r="E133" s="210" t="s">
        <v>180</v>
      </c>
      <c r="F133" s="211" t="s">
        <v>181</v>
      </c>
      <c r="G133" s="212" t="s">
        <v>170</v>
      </c>
      <c r="H133" s="213">
        <v>21.780000000000001</v>
      </c>
      <c r="I133" s="214">
        <v>452</v>
      </c>
      <c r="J133" s="214">
        <f>ROUND(I133*H133,2)</f>
        <v>9844.5599999999995</v>
      </c>
      <c r="K133" s="211" t="s">
        <v>171</v>
      </c>
      <c r="L133" s="36"/>
      <c r="M133" s="215" t="s">
        <v>1</v>
      </c>
      <c r="N133" s="216" t="s">
        <v>41</v>
      </c>
      <c r="O133" s="217">
        <v>0</v>
      </c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219" t="s">
        <v>138</v>
      </c>
      <c r="AT133" s="219" t="s">
        <v>140</v>
      </c>
      <c r="AU133" s="219" t="s">
        <v>85</v>
      </c>
      <c r="AY133" s="15" t="s">
        <v>139</v>
      </c>
      <c r="BE133" s="220">
        <f>IF(N133="základní",J133,0)</f>
        <v>9844.5599999999995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5" t="s">
        <v>83</v>
      </c>
      <c r="BK133" s="220">
        <f>ROUND(I133*H133,2)</f>
        <v>9844.5599999999995</v>
      </c>
      <c r="BL133" s="15" t="s">
        <v>138</v>
      </c>
      <c r="BM133" s="219" t="s">
        <v>597</v>
      </c>
    </row>
    <row r="134" s="2" customFormat="1">
      <c r="A134" s="30"/>
      <c r="B134" s="31"/>
      <c r="C134" s="32"/>
      <c r="D134" s="221" t="s">
        <v>146</v>
      </c>
      <c r="E134" s="32"/>
      <c r="F134" s="222" t="s">
        <v>181</v>
      </c>
      <c r="G134" s="32"/>
      <c r="H134" s="32"/>
      <c r="I134" s="32"/>
      <c r="J134" s="32"/>
      <c r="K134" s="32"/>
      <c r="L134" s="36"/>
      <c r="M134" s="223"/>
      <c r="N134" s="224"/>
      <c r="O134" s="82"/>
      <c r="P134" s="82"/>
      <c r="Q134" s="82"/>
      <c r="R134" s="82"/>
      <c r="S134" s="82"/>
      <c r="T134" s="83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5" t="s">
        <v>146</v>
      </c>
      <c r="AU134" s="15" t="s">
        <v>85</v>
      </c>
    </row>
    <row r="135" s="2" customFormat="1">
      <c r="A135" s="30"/>
      <c r="B135" s="31"/>
      <c r="C135" s="32"/>
      <c r="D135" s="221" t="s">
        <v>173</v>
      </c>
      <c r="E135" s="32"/>
      <c r="F135" s="236" t="s">
        <v>174</v>
      </c>
      <c r="G135" s="32"/>
      <c r="H135" s="32"/>
      <c r="I135" s="32"/>
      <c r="J135" s="32"/>
      <c r="K135" s="32"/>
      <c r="L135" s="36"/>
      <c r="M135" s="223"/>
      <c r="N135" s="224"/>
      <c r="O135" s="82"/>
      <c r="P135" s="82"/>
      <c r="Q135" s="82"/>
      <c r="R135" s="82"/>
      <c r="S135" s="82"/>
      <c r="T135" s="83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T135" s="15" t="s">
        <v>173</v>
      </c>
      <c r="AU135" s="15" t="s">
        <v>85</v>
      </c>
    </row>
    <row r="136" s="2" customFormat="1">
      <c r="A136" s="30"/>
      <c r="B136" s="31"/>
      <c r="C136" s="32"/>
      <c r="D136" s="221" t="s">
        <v>175</v>
      </c>
      <c r="E136" s="32"/>
      <c r="F136" s="236" t="s">
        <v>183</v>
      </c>
      <c r="G136" s="32"/>
      <c r="H136" s="32"/>
      <c r="I136" s="32"/>
      <c r="J136" s="32"/>
      <c r="K136" s="32"/>
      <c r="L136" s="36"/>
      <c r="M136" s="223"/>
      <c r="N136" s="224"/>
      <c r="O136" s="82"/>
      <c r="P136" s="82"/>
      <c r="Q136" s="82"/>
      <c r="R136" s="82"/>
      <c r="S136" s="82"/>
      <c r="T136" s="83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T136" s="15" t="s">
        <v>175</v>
      </c>
      <c r="AU136" s="15" t="s">
        <v>85</v>
      </c>
    </row>
    <row r="137" s="13" customFormat="1">
      <c r="A137" s="13"/>
      <c r="B137" s="237"/>
      <c r="C137" s="238"/>
      <c r="D137" s="221" t="s">
        <v>177</v>
      </c>
      <c r="E137" s="239" t="s">
        <v>1</v>
      </c>
      <c r="F137" s="240" t="s">
        <v>598</v>
      </c>
      <c r="G137" s="238"/>
      <c r="H137" s="241">
        <v>21.780000000000001</v>
      </c>
      <c r="I137" s="238"/>
      <c r="J137" s="238"/>
      <c r="K137" s="238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177</v>
      </c>
      <c r="AU137" s="246" t="s">
        <v>85</v>
      </c>
      <c r="AV137" s="13" t="s">
        <v>85</v>
      </c>
      <c r="AW137" s="13" t="s">
        <v>33</v>
      </c>
      <c r="AX137" s="13" t="s">
        <v>76</v>
      </c>
      <c r="AY137" s="246" t="s">
        <v>139</v>
      </c>
    </row>
    <row r="138" s="2" customFormat="1" ht="24" customHeight="1">
      <c r="A138" s="30"/>
      <c r="B138" s="31"/>
      <c r="C138" s="209" t="s">
        <v>153</v>
      </c>
      <c r="D138" s="209" t="s">
        <v>140</v>
      </c>
      <c r="E138" s="210" t="s">
        <v>186</v>
      </c>
      <c r="F138" s="211" t="s">
        <v>187</v>
      </c>
      <c r="G138" s="212" t="s">
        <v>188</v>
      </c>
      <c r="H138" s="213">
        <v>106</v>
      </c>
      <c r="I138" s="214">
        <v>89</v>
      </c>
      <c r="J138" s="214">
        <f>ROUND(I138*H138,2)</f>
        <v>9434</v>
      </c>
      <c r="K138" s="211" t="s">
        <v>171</v>
      </c>
      <c r="L138" s="36"/>
      <c r="M138" s="215" t="s">
        <v>1</v>
      </c>
      <c r="N138" s="216" t="s">
        <v>41</v>
      </c>
      <c r="O138" s="217">
        <v>0</v>
      </c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219" t="s">
        <v>138</v>
      </c>
      <c r="AT138" s="219" t="s">
        <v>140</v>
      </c>
      <c r="AU138" s="219" t="s">
        <v>85</v>
      </c>
      <c r="AY138" s="15" t="s">
        <v>139</v>
      </c>
      <c r="BE138" s="220">
        <f>IF(N138="základní",J138,0)</f>
        <v>9434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15" t="s">
        <v>83</v>
      </c>
      <c r="BK138" s="220">
        <f>ROUND(I138*H138,2)</f>
        <v>9434</v>
      </c>
      <c r="BL138" s="15" t="s">
        <v>138</v>
      </c>
      <c r="BM138" s="219" t="s">
        <v>599</v>
      </c>
    </row>
    <row r="139" s="2" customFormat="1">
      <c r="A139" s="30"/>
      <c r="B139" s="31"/>
      <c r="C139" s="32"/>
      <c r="D139" s="221" t="s">
        <v>146</v>
      </c>
      <c r="E139" s="32"/>
      <c r="F139" s="222" t="s">
        <v>190</v>
      </c>
      <c r="G139" s="32"/>
      <c r="H139" s="32"/>
      <c r="I139" s="32"/>
      <c r="J139" s="32"/>
      <c r="K139" s="32"/>
      <c r="L139" s="36"/>
      <c r="M139" s="223"/>
      <c r="N139" s="224"/>
      <c r="O139" s="82"/>
      <c r="P139" s="82"/>
      <c r="Q139" s="82"/>
      <c r="R139" s="82"/>
      <c r="S139" s="82"/>
      <c r="T139" s="83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T139" s="15" t="s">
        <v>146</v>
      </c>
      <c r="AU139" s="15" t="s">
        <v>85</v>
      </c>
    </row>
    <row r="140" s="2" customFormat="1">
      <c r="A140" s="30"/>
      <c r="B140" s="31"/>
      <c r="C140" s="32"/>
      <c r="D140" s="221" t="s">
        <v>173</v>
      </c>
      <c r="E140" s="32"/>
      <c r="F140" s="236" t="s">
        <v>174</v>
      </c>
      <c r="G140" s="32"/>
      <c r="H140" s="32"/>
      <c r="I140" s="32"/>
      <c r="J140" s="32"/>
      <c r="K140" s="32"/>
      <c r="L140" s="36"/>
      <c r="M140" s="223"/>
      <c r="N140" s="224"/>
      <c r="O140" s="82"/>
      <c r="P140" s="82"/>
      <c r="Q140" s="82"/>
      <c r="R140" s="82"/>
      <c r="S140" s="82"/>
      <c r="T140" s="83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T140" s="15" t="s">
        <v>173</v>
      </c>
      <c r="AU140" s="15" t="s">
        <v>85</v>
      </c>
    </row>
    <row r="141" s="2" customFormat="1">
      <c r="A141" s="30"/>
      <c r="B141" s="31"/>
      <c r="C141" s="32"/>
      <c r="D141" s="221" t="s">
        <v>175</v>
      </c>
      <c r="E141" s="32"/>
      <c r="F141" s="236" t="s">
        <v>191</v>
      </c>
      <c r="G141" s="32"/>
      <c r="H141" s="32"/>
      <c r="I141" s="32"/>
      <c r="J141" s="32"/>
      <c r="K141" s="32"/>
      <c r="L141" s="36"/>
      <c r="M141" s="223"/>
      <c r="N141" s="224"/>
      <c r="O141" s="82"/>
      <c r="P141" s="82"/>
      <c r="Q141" s="82"/>
      <c r="R141" s="82"/>
      <c r="S141" s="82"/>
      <c r="T141" s="83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T141" s="15" t="s">
        <v>175</v>
      </c>
      <c r="AU141" s="15" t="s">
        <v>85</v>
      </c>
    </row>
    <row r="142" s="13" customFormat="1">
      <c r="A142" s="13"/>
      <c r="B142" s="237"/>
      <c r="C142" s="238"/>
      <c r="D142" s="221" t="s">
        <v>177</v>
      </c>
      <c r="E142" s="239" t="s">
        <v>1</v>
      </c>
      <c r="F142" s="240" t="s">
        <v>600</v>
      </c>
      <c r="G142" s="238"/>
      <c r="H142" s="241">
        <v>106</v>
      </c>
      <c r="I142" s="238"/>
      <c r="J142" s="238"/>
      <c r="K142" s="238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177</v>
      </c>
      <c r="AU142" s="246" t="s">
        <v>85</v>
      </c>
      <c r="AV142" s="13" t="s">
        <v>85</v>
      </c>
      <c r="AW142" s="13" t="s">
        <v>33</v>
      </c>
      <c r="AX142" s="13" t="s">
        <v>83</v>
      </c>
      <c r="AY142" s="246" t="s">
        <v>139</v>
      </c>
    </row>
    <row r="143" s="2" customFormat="1" ht="24" customHeight="1">
      <c r="A143" s="30"/>
      <c r="B143" s="31"/>
      <c r="C143" s="209" t="s">
        <v>138</v>
      </c>
      <c r="D143" s="209" t="s">
        <v>140</v>
      </c>
      <c r="E143" s="210" t="s">
        <v>193</v>
      </c>
      <c r="F143" s="211" t="s">
        <v>194</v>
      </c>
      <c r="G143" s="212" t="s">
        <v>188</v>
      </c>
      <c r="H143" s="213">
        <v>106</v>
      </c>
      <c r="I143" s="214">
        <v>144</v>
      </c>
      <c r="J143" s="214">
        <f>ROUND(I143*H143,2)</f>
        <v>15264</v>
      </c>
      <c r="K143" s="211" t="s">
        <v>171</v>
      </c>
      <c r="L143" s="36"/>
      <c r="M143" s="215" t="s">
        <v>1</v>
      </c>
      <c r="N143" s="216" t="s">
        <v>41</v>
      </c>
      <c r="O143" s="217">
        <v>0</v>
      </c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219" t="s">
        <v>138</v>
      </c>
      <c r="AT143" s="219" t="s">
        <v>140</v>
      </c>
      <c r="AU143" s="219" t="s">
        <v>85</v>
      </c>
      <c r="AY143" s="15" t="s">
        <v>139</v>
      </c>
      <c r="BE143" s="220">
        <f>IF(N143="základní",J143,0)</f>
        <v>15264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5" t="s">
        <v>83</v>
      </c>
      <c r="BK143" s="220">
        <f>ROUND(I143*H143,2)</f>
        <v>15264</v>
      </c>
      <c r="BL143" s="15" t="s">
        <v>138</v>
      </c>
      <c r="BM143" s="219" t="s">
        <v>601</v>
      </c>
    </row>
    <row r="144" s="2" customFormat="1">
      <c r="A144" s="30"/>
      <c r="B144" s="31"/>
      <c r="C144" s="32"/>
      <c r="D144" s="221" t="s">
        <v>146</v>
      </c>
      <c r="E144" s="32"/>
      <c r="F144" s="222" t="s">
        <v>194</v>
      </c>
      <c r="G144" s="32"/>
      <c r="H144" s="32"/>
      <c r="I144" s="32"/>
      <c r="J144" s="32"/>
      <c r="K144" s="32"/>
      <c r="L144" s="36"/>
      <c r="M144" s="223"/>
      <c r="N144" s="224"/>
      <c r="O144" s="82"/>
      <c r="P144" s="82"/>
      <c r="Q144" s="82"/>
      <c r="R144" s="82"/>
      <c r="S144" s="82"/>
      <c r="T144" s="83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T144" s="15" t="s">
        <v>146</v>
      </c>
      <c r="AU144" s="15" t="s">
        <v>85</v>
      </c>
    </row>
    <row r="145" s="2" customFormat="1">
      <c r="A145" s="30"/>
      <c r="B145" s="31"/>
      <c r="C145" s="32"/>
      <c r="D145" s="221" t="s">
        <v>173</v>
      </c>
      <c r="E145" s="32"/>
      <c r="F145" s="236" t="s">
        <v>196</v>
      </c>
      <c r="G145" s="32"/>
      <c r="H145" s="32"/>
      <c r="I145" s="32"/>
      <c r="J145" s="32"/>
      <c r="K145" s="32"/>
      <c r="L145" s="36"/>
      <c r="M145" s="223"/>
      <c r="N145" s="224"/>
      <c r="O145" s="82"/>
      <c r="P145" s="82"/>
      <c r="Q145" s="82"/>
      <c r="R145" s="82"/>
      <c r="S145" s="82"/>
      <c r="T145" s="83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T145" s="15" t="s">
        <v>173</v>
      </c>
      <c r="AU145" s="15" t="s">
        <v>85</v>
      </c>
    </row>
    <row r="146" s="13" customFormat="1">
      <c r="A146" s="13"/>
      <c r="B146" s="237"/>
      <c r="C146" s="238"/>
      <c r="D146" s="221" t="s">
        <v>177</v>
      </c>
      <c r="E146" s="239" t="s">
        <v>1</v>
      </c>
      <c r="F146" s="240" t="s">
        <v>602</v>
      </c>
      <c r="G146" s="238"/>
      <c r="H146" s="241">
        <v>106</v>
      </c>
      <c r="I146" s="238"/>
      <c r="J146" s="238"/>
      <c r="K146" s="238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177</v>
      </c>
      <c r="AU146" s="246" t="s">
        <v>85</v>
      </c>
      <c r="AV146" s="13" t="s">
        <v>85</v>
      </c>
      <c r="AW146" s="13" t="s">
        <v>33</v>
      </c>
      <c r="AX146" s="13" t="s">
        <v>83</v>
      </c>
      <c r="AY146" s="246" t="s">
        <v>139</v>
      </c>
    </row>
    <row r="147" s="11" customFormat="1" ht="22.8" customHeight="1">
      <c r="A147" s="11"/>
      <c r="B147" s="196"/>
      <c r="C147" s="197"/>
      <c r="D147" s="198" t="s">
        <v>75</v>
      </c>
      <c r="E147" s="234" t="s">
        <v>198</v>
      </c>
      <c r="F147" s="234" t="s">
        <v>231</v>
      </c>
      <c r="G147" s="197"/>
      <c r="H147" s="197"/>
      <c r="I147" s="197"/>
      <c r="J147" s="235">
        <f>BK147</f>
        <v>111573</v>
      </c>
      <c r="K147" s="197"/>
      <c r="L147" s="201"/>
      <c r="M147" s="202"/>
      <c r="N147" s="203"/>
      <c r="O147" s="203"/>
      <c r="P147" s="204">
        <f>SUM(P148:P159)</f>
        <v>0</v>
      </c>
      <c r="Q147" s="203"/>
      <c r="R147" s="204">
        <f>SUM(R148:R159)</f>
        <v>0</v>
      </c>
      <c r="S147" s="203"/>
      <c r="T147" s="205">
        <f>SUM(T148:T159)</f>
        <v>0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R147" s="206" t="s">
        <v>83</v>
      </c>
      <c r="AT147" s="207" t="s">
        <v>75</v>
      </c>
      <c r="AU147" s="207" t="s">
        <v>83</v>
      </c>
      <c r="AY147" s="206" t="s">
        <v>139</v>
      </c>
      <c r="BK147" s="208">
        <f>SUM(BK148:BK159)</f>
        <v>111573</v>
      </c>
    </row>
    <row r="148" s="2" customFormat="1" ht="24" customHeight="1">
      <c r="A148" s="30"/>
      <c r="B148" s="31"/>
      <c r="C148" s="209" t="s">
        <v>198</v>
      </c>
      <c r="D148" s="209" t="s">
        <v>140</v>
      </c>
      <c r="E148" s="210" t="s">
        <v>233</v>
      </c>
      <c r="F148" s="211" t="s">
        <v>234</v>
      </c>
      <c r="G148" s="212" t="s">
        <v>221</v>
      </c>
      <c r="H148" s="213">
        <v>99</v>
      </c>
      <c r="I148" s="214">
        <v>370</v>
      </c>
      <c r="J148" s="214">
        <f>ROUND(I148*H148,2)</f>
        <v>36630</v>
      </c>
      <c r="K148" s="211" t="s">
        <v>171</v>
      </c>
      <c r="L148" s="36"/>
      <c r="M148" s="215" t="s">
        <v>1</v>
      </c>
      <c r="N148" s="216" t="s">
        <v>41</v>
      </c>
      <c r="O148" s="217">
        <v>0</v>
      </c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219" t="s">
        <v>138</v>
      </c>
      <c r="AT148" s="219" t="s">
        <v>140</v>
      </c>
      <c r="AU148" s="219" t="s">
        <v>85</v>
      </c>
      <c r="AY148" s="15" t="s">
        <v>139</v>
      </c>
      <c r="BE148" s="220">
        <f>IF(N148="základní",J148,0)</f>
        <v>36630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5" t="s">
        <v>83</v>
      </c>
      <c r="BK148" s="220">
        <f>ROUND(I148*H148,2)</f>
        <v>36630</v>
      </c>
      <c r="BL148" s="15" t="s">
        <v>138</v>
      </c>
      <c r="BM148" s="219" t="s">
        <v>603</v>
      </c>
    </row>
    <row r="149" s="2" customFormat="1">
      <c r="A149" s="30"/>
      <c r="B149" s="31"/>
      <c r="C149" s="32"/>
      <c r="D149" s="221" t="s">
        <v>146</v>
      </c>
      <c r="E149" s="32"/>
      <c r="F149" s="222" t="s">
        <v>234</v>
      </c>
      <c r="G149" s="32"/>
      <c r="H149" s="32"/>
      <c r="I149" s="32"/>
      <c r="J149" s="32"/>
      <c r="K149" s="32"/>
      <c r="L149" s="36"/>
      <c r="M149" s="223"/>
      <c r="N149" s="224"/>
      <c r="O149" s="82"/>
      <c r="P149" s="82"/>
      <c r="Q149" s="82"/>
      <c r="R149" s="82"/>
      <c r="S149" s="82"/>
      <c r="T149" s="83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5" t="s">
        <v>146</v>
      </c>
      <c r="AU149" s="15" t="s">
        <v>85</v>
      </c>
    </row>
    <row r="150" s="2" customFormat="1">
      <c r="A150" s="30"/>
      <c r="B150" s="31"/>
      <c r="C150" s="32"/>
      <c r="D150" s="221" t="s">
        <v>173</v>
      </c>
      <c r="E150" s="32"/>
      <c r="F150" s="236" t="s">
        <v>236</v>
      </c>
      <c r="G150" s="32"/>
      <c r="H150" s="32"/>
      <c r="I150" s="32"/>
      <c r="J150" s="32"/>
      <c r="K150" s="32"/>
      <c r="L150" s="36"/>
      <c r="M150" s="223"/>
      <c r="N150" s="224"/>
      <c r="O150" s="82"/>
      <c r="P150" s="82"/>
      <c r="Q150" s="82"/>
      <c r="R150" s="82"/>
      <c r="S150" s="82"/>
      <c r="T150" s="83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T150" s="15" t="s">
        <v>173</v>
      </c>
      <c r="AU150" s="15" t="s">
        <v>85</v>
      </c>
    </row>
    <row r="151" s="13" customFormat="1">
      <c r="A151" s="13"/>
      <c r="B151" s="237"/>
      <c r="C151" s="238"/>
      <c r="D151" s="221" t="s">
        <v>177</v>
      </c>
      <c r="E151" s="239" t="s">
        <v>1</v>
      </c>
      <c r="F151" s="240" t="s">
        <v>604</v>
      </c>
      <c r="G151" s="238"/>
      <c r="H151" s="241">
        <v>99</v>
      </c>
      <c r="I151" s="238"/>
      <c r="J151" s="238"/>
      <c r="K151" s="238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177</v>
      </c>
      <c r="AU151" s="246" t="s">
        <v>85</v>
      </c>
      <c r="AV151" s="13" t="s">
        <v>85</v>
      </c>
      <c r="AW151" s="13" t="s">
        <v>33</v>
      </c>
      <c r="AX151" s="13" t="s">
        <v>83</v>
      </c>
      <c r="AY151" s="246" t="s">
        <v>139</v>
      </c>
    </row>
    <row r="152" s="2" customFormat="1" ht="24" customHeight="1">
      <c r="A152" s="30"/>
      <c r="B152" s="31"/>
      <c r="C152" s="209" t="s">
        <v>205</v>
      </c>
      <c r="D152" s="209" t="s">
        <v>140</v>
      </c>
      <c r="E152" s="210" t="s">
        <v>239</v>
      </c>
      <c r="F152" s="211" t="s">
        <v>240</v>
      </c>
      <c r="G152" s="212" t="s">
        <v>221</v>
      </c>
      <c r="H152" s="213">
        <v>99</v>
      </c>
      <c r="I152" s="214">
        <v>142</v>
      </c>
      <c r="J152" s="214">
        <f>ROUND(I152*H152,2)</f>
        <v>14058</v>
      </c>
      <c r="K152" s="211" t="s">
        <v>171</v>
      </c>
      <c r="L152" s="36"/>
      <c r="M152" s="215" t="s">
        <v>1</v>
      </c>
      <c r="N152" s="216" t="s">
        <v>41</v>
      </c>
      <c r="O152" s="217">
        <v>0</v>
      </c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219" t="s">
        <v>138</v>
      </c>
      <c r="AT152" s="219" t="s">
        <v>140</v>
      </c>
      <c r="AU152" s="219" t="s">
        <v>85</v>
      </c>
      <c r="AY152" s="15" t="s">
        <v>139</v>
      </c>
      <c r="BE152" s="220">
        <f>IF(N152="základní",J152,0)</f>
        <v>14058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5" t="s">
        <v>83</v>
      </c>
      <c r="BK152" s="220">
        <f>ROUND(I152*H152,2)</f>
        <v>14058</v>
      </c>
      <c r="BL152" s="15" t="s">
        <v>138</v>
      </c>
      <c r="BM152" s="219" t="s">
        <v>605</v>
      </c>
    </row>
    <row r="153" s="2" customFormat="1">
      <c r="A153" s="30"/>
      <c r="B153" s="31"/>
      <c r="C153" s="32"/>
      <c r="D153" s="221" t="s">
        <v>146</v>
      </c>
      <c r="E153" s="32"/>
      <c r="F153" s="222" t="s">
        <v>240</v>
      </c>
      <c r="G153" s="32"/>
      <c r="H153" s="32"/>
      <c r="I153" s="32"/>
      <c r="J153" s="32"/>
      <c r="K153" s="32"/>
      <c r="L153" s="36"/>
      <c r="M153" s="223"/>
      <c r="N153" s="224"/>
      <c r="O153" s="82"/>
      <c r="P153" s="82"/>
      <c r="Q153" s="82"/>
      <c r="R153" s="82"/>
      <c r="S153" s="82"/>
      <c r="T153" s="83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T153" s="15" t="s">
        <v>146</v>
      </c>
      <c r="AU153" s="15" t="s">
        <v>85</v>
      </c>
    </row>
    <row r="154" s="2" customFormat="1">
      <c r="A154" s="30"/>
      <c r="B154" s="31"/>
      <c r="C154" s="32"/>
      <c r="D154" s="221" t="s">
        <v>173</v>
      </c>
      <c r="E154" s="32"/>
      <c r="F154" s="236" t="s">
        <v>242</v>
      </c>
      <c r="G154" s="32"/>
      <c r="H154" s="32"/>
      <c r="I154" s="32"/>
      <c r="J154" s="32"/>
      <c r="K154" s="32"/>
      <c r="L154" s="36"/>
      <c r="M154" s="223"/>
      <c r="N154" s="224"/>
      <c r="O154" s="82"/>
      <c r="P154" s="82"/>
      <c r="Q154" s="82"/>
      <c r="R154" s="82"/>
      <c r="S154" s="82"/>
      <c r="T154" s="83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T154" s="15" t="s">
        <v>173</v>
      </c>
      <c r="AU154" s="15" t="s">
        <v>85</v>
      </c>
    </row>
    <row r="155" s="13" customFormat="1">
      <c r="A155" s="13"/>
      <c r="B155" s="237"/>
      <c r="C155" s="238"/>
      <c r="D155" s="221" t="s">
        <v>177</v>
      </c>
      <c r="E155" s="239" t="s">
        <v>1</v>
      </c>
      <c r="F155" s="240" t="s">
        <v>606</v>
      </c>
      <c r="G155" s="238"/>
      <c r="H155" s="241">
        <v>99</v>
      </c>
      <c r="I155" s="238"/>
      <c r="J155" s="238"/>
      <c r="K155" s="238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177</v>
      </c>
      <c r="AU155" s="246" t="s">
        <v>85</v>
      </c>
      <c r="AV155" s="13" t="s">
        <v>85</v>
      </c>
      <c r="AW155" s="13" t="s">
        <v>33</v>
      </c>
      <c r="AX155" s="13" t="s">
        <v>83</v>
      </c>
      <c r="AY155" s="246" t="s">
        <v>139</v>
      </c>
    </row>
    <row r="156" s="2" customFormat="1" ht="24" customHeight="1">
      <c r="A156" s="30"/>
      <c r="B156" s="31"/>
      <c r="C156" s="209" t="s">
        <v>211</v>
      </c>
      <c r="D156" s="209" t="s">
        <v>140</v>
      </c>
      <c r="E156" s="210" t="s">
        <v>261</v>
      </c>
      <c r="F156" s="211" t="s">
        <v>262</v>
      </c>
      <c r="G156" s="212" t="s">
        <v>221</v>
      </c>
      <c r="H156" s="213">
        <v>99</v>
      </c>
      <c r="I156" s="214">
        <v>615</v>
      </c>
      <c r="J156" s="214">
        <f>ROUND(I156*H156,2)</f>
        <v>60885</v>
      </c>
      <c r="K156" s="211" t="s">
        <v>171</v>
      </c>
      <c r="L156" s="36"/>
      <c r="M156" s="215" t="s">
        <v>1</v>
      </c>
      <c r="N156" s="216" t="s">
        <v>41</v>
      </c>
      <c r="O156" s="217">
        <v>0</v>
      </c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219" t="s">
        <v>138</v>
      </c>
      <c r="AT156" s="219" t="s">
        <v>140</v>
      </c>
      <c r="AU156" s="219" t="s">
        <v>85</v>
      </c>
      <c r="AY156" s="15" t="s">
        <v>139</v>
      </c>
      <c r="BE156" s="220">
        <f>IF(N156="základní",J156,0)</f>
        <v>60885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5" t="s">
        <v>83</v>
      </c>
      <c r="BK156" s="220">
        <f>ROUND(I156*H156,2)</f>
        <v>60885</v>
      </c>
      <c r="BL156" s="15" t="s">
        <v>138</v>
      </c>
      <c r="BM156" s="219" t="s">
        <v>607</v>
      </c>
    </row>
    <row r="157" s="2" customFormat="1">
      <c r="A157" s="30"/>
      <c r="B157" s="31"/>
      <c r="C157" s="32"/>
      <c r="D157" s="221" t="s">
        <v>146</v>
      </c>
      <c r="E157" s="32"/>
      <c r="F157" s="222" t="s">
        <v>262</v>
      </c>
      <c r="G157" s="32"/>
      <c r="H157" s="32"/>
      <c r="I157" s="32"/>
      <c r="J157" s="32"/>
      <c r="K157" s="32"/>
      <c r="L157" s="36"/>
      <c r="M157" s="223"/>
      <c r="N157" s="224"/>
      <c r="O157" s="82"/>
      <c r="P157" s="82"/>
      <c r="Q157" s="82"/>
      <c r="R157" s="82"/>
      <c r="S157" s="82"/>
      <c r="T157" s="83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T157" s="15" t="s">
        <v>146</v>
      </c>
      <c r="AU157" s="15" t="s">
        <v>85</v>
      </c>
    </row>
    <row r="158" s="2" customFormat="1">
      <c r="A158" s="30"/>
      <c r="B158" s="31"/>
      <c r="C158" s="32"/>
      <c r="D158" s="221" t="s">
        <v>173</v>
      </c>
      <c r="E158" s="32"/>
      <c r="F158" s="236" t="s">
        <v>258</v>
      </c>
      <c r="G158" s="32"/>
      <c r="H158" s="32"/>
      <c r="I158" s="32"/>
      <c r="J158" s="32"/>
      <c r="K158" s="32"/>
      <c r="L158" s="36"/>
      <c r="M158" s="223"/>
      <c r="N158" s="224"/>
      <c r="O158" s="82"/>
      <c r="P158" s="82"/>
      <c r="Q158" s="82"/>
      <c r="R158" s="82"/>
      <c r="S158" s="82"/>
      <c r="T158" s="83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T158" s="15" t="s">
        <v>173</v>
      </c>
      <c r="AU158" s="15" t="s">
        <v>85</v>
      </c>
    </row>
    <row r="159" s="13" customFormat="1">
      <c r="A159" s="13"/>
      <c r="B159" s="237"/>
      <c r="C159" s="238"/>
      <c r="D159" s="221" t="s">
        <v>177</v>
      </c>
      <c r="E159" s="239" t="s">
        <v>1</v>
      </c>
      <c r="F159" s="240" t="s">
        <v>608</v>
      </c>
      <c r="G159" s="238"/>
      <c r="H159" s="241">
        <v>99</v>
      </c>
      <c r="I159" s="238"/>
      <c r="J159" s="238"/>
      <c r="K159" s="238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177</v>
      </c>
      <c r="AU159" s="246" t="s">
        <v>85</v>
      </c>
      <c r="AV159" s="13" t="s">
        <v>85</v>
      </c>
      <c r="AW159" s="13" t="s">
        <v>33</v>
      </c>
      <c r="AX159" s="13" t="s">
        <v>83</v>
      </c>
      <c r="AY159" s="246" t="s">
        <v>139</v>
      </c>
    </row>
    <row r="160" s="11" customFormat="1" ht="22.8" customHeight="1">
      <c r="A160" s="11"/>
      <c r="B160" s="196"/>
      <c r="C160" s="197"/>
      <c r="D160" s="198" t="s">
        <v>75</v>
      </c>
      <c r="E160" s="234" t="s">
        <v>225</v>
      </c>
      <c r="F160" s="234" t="s">
        <v>286</v>
      </c>
      <c r="G160" s="197"/>
      <c r="H160" s="197"/>
      <c r="I160" s="197"/>
      <c r="J160" s="235">
        <f>BK160</f>
        <v>76914.5</v>
      </c>
      <c r="K160" s="197"/>
      <c r="L160" s="201"/>
      <c r="M160" s="202"/>
      <c r="N160" s="203"/>
      <c r="O160" s="203"/>
      <c r="P160" s="204">
        <f>SUM(P161:P176)</f>
        <v>0</v>
      </c>
      <c r="Q160" s="203"/>
      <c r="R160" s="204">
        <f>SUM(R161:R176)</f>
        <v>0</v>
      </c>
      <c r="S160" s="203"/>
      <c r="T160" s="205">
        <f>SUM(T161:T176)</f>
        <v>0</v>
      </c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R160" s="206" t="s">
        <v>83</v>
      </c>
      <c r="AT160" s="207" t="s">
        <v>75</v>
      </c>
      <c r="AU160" s="207" t="s">
        <v>83</v>
      </c>
      <c r="AY160" s="206" t="s">
        <v>139</v>
      </c>
      <c r="BK160" s="208">
        <f>SUM(BK161:BK176)</f>
        <v>76914.5</v>
      </c>
    </row>
    <row r="161" s="2" customFormat="1" ht="24" customHeight="1">
      <c r="A161" s="30"/>
      <c r="B161" s="31"/>
      <c r="C161" s="209" t="s">
        <v>218</v>
      </c>
      <c r="D161" s="209" t="s">
        <v>140</v>
      </c>
      <c r="E161" s="210" t="s">
        <v>298</v>
      </c>
      <c r="F161" s="211" t="s">
        <v>299</v>
      </c>
      <c r="G161" s="212" t="s">
        <v>188</v>
      </c>
      <c r="H161" s="213">
        <v>40</v>
      </c>
      <c r="I161" s="214">
        <v>246</v>
      </c>
      <c r="J161" s="214">
        <f>ROUND(I161*H161,2)</f>
        <v>9840</v>
      </c>
      <c r="K161" s="211" t="s">
        <v>171</v>
      </c>
      <c r="L161" s="36"/>
      <c r="M161" s="215" t="s">
        <v>1</v>
      </c>
      <c r="N161" s="216" t="s">
        <v>41</v>
      </c>
      <c r="O161" s="217">
        <v>0</v>
      </c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219" t="s">
        <v>138</v>
      </c>
      <c r="AT161" s="219" t="s">
        <v>140</v>
      </c>
      <c r="AU161" s="219" t="s">
        <v>85</v>
      </c>
      <c r="AY161" s="15" t="s">
        <v>139</v>
      </c>
      <c r="BE161" s="220">
        <f>IF(N161="základní",J161,0)</f>
        <v>9840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15" t="s">
        <v>83</v>
      </c>
      <c r="BK161" s="220">
        <f>ROUND(I161*H161,2)</f>
        <v>9840</v>
      </c>
      <c r="BL161" s="15" t="s">
        <v>138</v>
      </c>
      <c r="BM161" s="219" t="s">
        <v>609</v>
      </c>
    </row>
    <row r="162" s="2" customFormat="1">
      <c r="A162" s="30"/>
      <c r="B162" s="31"/>
      <c r="C162" s="32"/>
      <c r="D162" s="221" t="s">
        <v>146</v>
      </c>
      <c r="E162" s="32"/>
      <c r="F162" s="222" t="s">
        <v>299</v>
      </c>
      <c r="G162" s="32"/>
      <c r="H162" s="32"/>
      <c r="I162" s="32"/>
      <c r="J162" s="32"/>
      <c r="K162" s="32"/>
      <c r="L162" s="36"/>
      <c r="M162" s="223"/>
      <c r="N162" s="224"/>
      <c r="O162" s="82"/>
      <c r="P162" s="82"/>
      <c r="Q162" s="82"/>
      <c r="R162" s="82"/>
      <c r="S162" s="82"/>
      <c r="T162" s="83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T162" s="15" t="s">
        <v>146</v>
      </c>
      <c r="AU162" s="15" t="s">
        <v>85</v>
      </c>
    </row>
    <row r="163" s="2" customFormat="1">
      <c r="A163" s="30"/>
      <c r="B163" s="31"/>
      <c r="C163" s="32"/>
      <c r="D163" s="221" t="s">
        <v>173</v>
      </c>
      <c r="E163" s="32"/>
      <c r="F163" s="236" t="s">
        <v>301</v>
      </c>
      <c r="G163" s="32"/>
      <c r="H163" s="32"/>
      <c r="I163" s="32"/>
      <c r="J163" s="32"/>
      <c r="K163" s="32"/>
      <c r="L163" s="36"/>
      <c r="M163" s="223"/>
      <c r="N163" s="224"/>
      <c r="O163" s="82"/>
      <c r="P163" s="82"/>
      <c r="Q163" s="82"/>
      <c r="R163" s="82"/>
      <c r="S163" s="82"/>
      <c r="T163" s="83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T163" s="15" t="s">
        <v>173</v>
      </c>
      <c r="AU163" s="15" t="s">
        <v>85</v>
      </c>
    </row>
    <row r="164" s="13" customFormat="1">
      <c r="A164" s="13"/>
      <c r="B164" s="237"/>
      <c r="C164" s="238"/>
      <c r="D164" s="221" t="s">
        <v>177</v>
      </c>
      <c r="E164" s="239" t="s">
        <v>1</v>
      </c>
      <c r="F164" s="240" t="s">
        <v>610</v>
      </c>
      <c r="G164" s="238"/>
      <c r="H164" s="241">
        <v>40</v>
      </c>
      <c r="I164" s="238"/>
      <c r="J164" s="238"/>
      <c r="K164" s="238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177</v>
      </c>
      <c r="AU164" s="246" t="s">
        <v>85</v>
      </c>
      <c r="AV164" s="13" t="s">
        <v>85</v>
      </c>
      <c r="AW164" s="13" t="s">
        <v>33</v>
      </c>
      <c r="AX164" s="13" t="s">
        <v>83</v>
      </c>
      <c r="AY164" s="246" t="s">
        <v>139</v>
      </c>
    </row>
    <row r="165" s="2" customFormat="1" ht="24" customHeight="1">
      <c r="A165" s="30"/>
      <c r="B165" s="31"/>
      <c r="C165" s="209" t="s">
        <v>225</v>
      </c>
      <c r="D165" s="209" t="s">
        <v>140</v>
      </c>
      <c r="E165" s="210" t="s">
        <v>303</v>
      </c>
      <c r="F165" s="211" t="s">
        <v>304</v>
      </c>
      <c r="G165" s="212" t="s">
        <v>188</v>
      </c>
      <c r="H165" s="213">
        <v>106</v>
      </c>
      <c r="I165" s="214">
        <v>342</v>
      </c>
      <c r="J165" s="214">
        <f>ROUND(I165*H165,2)</f>
        <v>36252</v>
      </c>
      <c r="K165" s="211" t="s">
        <v>171</v>
      </c>
      <c r="L165" s="36"/>
      <c r="M165" s="215" t="s">
        <v>1</v>
      </c>
      <c r="N165" s="216" t="s">
        <v>41</v>
      </c>
      <c r="O165" s="217">
        <v>0</v>
      </c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219" t="s">
        <v>138</v>
      </c>
      <c r="AT165" s="219" t="s">
        <v>140</v>
      </c>
      <c r="AU165" s="219" t="s">
        <v>85</v>
      </c>
      <c r="AY165" s="15" t="s">
        <v>139</v>
      </c>
      <c r="BE165" s="220">
        <f>IF(N165="základní",J165,0)</f>
        <v>36252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15" t="s">
        <v>83</v>
      </c>
      <c r="BK165" s="220">
        <f>ROUND(I165*H165,2)</f>
        <v>36252</v>
      </c>
      <c r="BL165" s="15" t="s">
        <v>138</v>
      </c>
      <c r="BM165" s="219" t="s">
        <v>611</v>
      </c>
    </row>
    <row r="166" s="2" customFormat="1">
      <c r="A166" s="30"/>
      <c r="B166" s="31"/>
      <c r="C166" s="32"/>
      <c r="D166" s="221" t="s">
        <v>146</v>
      </c>
      <c r="E166" s="32"/>
      <c r="F166" s="222" t="s">
        <v>304</v>
      </c>
      <c r="G166" s="32"/>
      <c r="H166" s="32"/>
      <c r="I166" s="32"/>
      <c r="J166" s="32"/>
      <c r="K166" s="32"/>
      <c r="L166" s="36"/>
      <c r="M166" s="223"/>
      <c r="N166" s="224"/>
      <c r="O166" s="82"/>
      <c r="P166" s="82"/>
      <c r="Q166" s="82"/>
      <c r="R166" s="82"/>
      <c r="S166" s="82"/>
      <c r="T166" s="83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T166" s="15" t="s">
        <v>146</v>
      </c>
      <c r="AU166" s="15" t="s">
        <v>85</v>
      </c>
    </row>
    <row r="167" s="2" customFormat="1">
      <c r="A167" s="30"/>
      <c r="B167" s="31"/>
      <c r="C167" s="32"/>
      <c r="D167" s="221" t="s">
        <v>173</v>
      </c>
      <c r="E167" s="32"/>
      <c r="F167" s="236" t="s">
        <v>301</v>
      </c>
      <c r="G167" s="32"/>
      <c r="H167" s="32"/>
      <c r="I167" s="32"/>
      <c r="J167" s="32"/>
      <c r="K167" s="32"/>
      <c r="L167" s="36"/>
      <c r="M167" s="223"/>
      <c r="N167" s="224"/>
      <c r="O167" s="82"/>
      <c r="P167" s="82"/>
      <c r="Q167" s="82"/>
      <c r="R167" s="82"/>
      <c r="S167" s="82"/>
      <c r="T167" s="83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T167" s="15" t="s">
        <v>173</v>
      </c>
      <c r="AU167" s="15" t="s">
        <v>85</v>
      </c>
    </row>
    <row r="168" s="13" customFormat="1">
      <c r="A168" s="13"/>
      <c r="B168" s="237"/>
      <c r="C168" s="238"/>
      <c r="D168" s="221" t="s">
        <v>177</v>
      </c>
      <c r="E168" s="239" t="s">
        <v>1</v>
      </c>
      <c r="F168" s="240" t="s">
        <v>612</v>
      </c>
      <c r="G168" s="238"/>
      <c r="H168" s="241">
        <v>106</v>
      </c>
      <c r="I168" s="238"/>
      <c r="J168" s="238"/>
      <c r="K168" s="238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177</v>
      </c>
      <c r="AU168" s="246" t="s">
        <v>85</v>
      </c>
      <c r="AV168" s="13" t="s">
        <v>85</v>
      </c>
      <c r="AW168" s="13" t="s">
        <v>33</v>
      </c>
      <c r="AX168" s="13" t="s">
        <v>83</v>
      </c>
      <c r="AY168" s="246" t="s">
        <v>139</v>
      </c>
    </row>
    <row r="169" s="2" customFormat="1" ht="24" customHeight="1">
      <c r="A169" s="30"/>
      <c r="B169" s="31"/>
      <c r="C169" s="209" t="s">
        <v>232</v>
      </c>
      <c r="D169" s="209" t="s">
        <v>140</v>
      </c>
      <c r="E169" s="210" t="s">
        <v>308</v>
      </c>
      <c r="F169" s="211" t="s">
        <v>309</v>
      </c>
      <c r="G169" s="212" t="s">
        <v>188</v>
      </c>
      <c r="H169" s="213">
        <v>106</v>
      </c>
      <c r="I169" s="214">
        <v>181</v>
      </c>
      <c r="J169" s="214">
        <f>ROUND(I169*H169,2)</f>
        <v>19186</v>
      </c>
      <c r="K169" s="211" t="s">
        <v>171</v>
      </c>
      <c r="L169" s="36"/>
      <c r="M169" s="215" t="s">
        <v>1</v>
      </c>
      <c r="N169" s="216" t="s">
        <v>41</v>
      </c>
      <c r="O169" s="217">
        <v>0</v>
      </c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219" t="s">
        <v>138</v>
      </c>
      <c r="AT169" s="219" t="s">
        <v>140</v>
      </c>
      <c r="AU169" s="219" t="s">
        <v>85</v>
      </c>
      <c r="AY169" s="15" t="s">
        <v>139</v>
      </c>
      <c r="BE169" s="220">
        <f>IF(N169="základní",J169,0)</f>
        <v>19186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5" t="s">
        <v>83</v>
      </c>
      <c r="BK169" s="220">
        <f>ROUND(I169*H169,2)</f>
        <v>19186</v>
      </c>
      <c r="BL169" s="15" t="s">
        <v>138</v>
      </c>
      <c r="BM169" s="219" t="s">
        <v>613</v>
      </c>
    </row>
    <row r="170" s="2" customFormat="1">
      <c r="A170" s="30"/>
      <c r="B170" s="31"/>
      <c r="C170" s="32"/>
      <c r="D170" s="221" t="s">
        <v>146</v>
      </c>
      <c r="E170" s="32"/>
      <c r="F170" s="222" t="s">
        <v>309</v>
      </c>
      <c r="G170" s="32"/>
      <c r="H170" s="32"/>
      <c r="I170" s="32"/>
      <c r="J170" s="32"/>
      <c r="K170" s="32"/>
      <c r="L170" s="36"/>
      <c r="M170" s="223"/>
      <c r="N170" s="224"/>
      <c r="O170" s="82"/>
      <c r="P170" s="82"/>
      <c r="Q170" s="82"/>
      <c r="R170" s="82"/>
      <c r="S170" s="82"/>
      <c r="T170" s="83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T170" s="15" t="s">
        <v>146</v>
      </c>
      <c r="AU170" s="15" t="s">
        <v>85</v>
      </c>
    </row>
    <row r="171" s="2" customFormat="1">
      <c r="A171" s="30"/>
      <c r="B171" s="31"/>
      <c r="C171" s="32"/>
      <c r="D171" s="221" t="s">
        <v>173</v>
      </c>
      <c r="E171" s="32"/>
      <c r="F171" s="236" t="s">
        <v>311</v>
      </c>
      <c r="G171" s="32"/>
      <c r="H171" s="32"/>
      <c r="I171" s="32"/>
      <c r="J171" s="32"/>
      <c r="K171" s="32"/>
      <c r="L171" s="36"/>
      <c r="M171" s="223"/>
      <c r="N171" s="224"/>
      <c r="O171" s="82"/>
      <c r="P171" s="82"/>
      <c r="Q171" s="82"/>
      <c r="R171" s="82"/>
      <c r="S171" s="82"/>
      <c r="T171" s="83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T171" s="15" t="s">
        <v>173</v>
      </c>
      <c r="AU171" s="15" t="s">
        <v>85</v>
      </c>
    </row>
    <row r="172" s="13" customFormat="1">
      <c r="A172" s="13"/>
      <c r="B172" s="237"/>
      <c r="C172" s="238"/>
      <c r="D172" s="221" t="s">
        <v>177</v>
      </c>
      <c r="E172" s="239" t="s">
        <v>1</v>
      </c>
      <c r="F172" s="240" t="s">
        <v>602</v>
      </c>
      <c r="G172" s="238"/>
      <c r="H172" s="241">
        <v>106</v>
      </c>
      <c r="I172" s="238"/>
      <c r="J172" s="238"/>
      <c r="K172" s="238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177</v>
      </c>
      <c r="AU172" s="246" t="s">
        <v>85</v>
      </c>
      <c r="AV172" s="13" t="s">
        <v>85</v>
      </c>
      <c r="AW172" s="13" t="s">
        <v>33</v>
      </c>
      <c r="AX172" s="13" t="s">
        <v>83</v>
      </c>
      <c r="AY172" s="246" t="s">
        <v>139</v>
      </c>
    </row>
    <row r="173" s="2" customFormat="1" ht="16.5" customHeight="1">
      <c r="A173" s="30"/>
      <c r="B173" s="31"/>
      <c r="C173" s="209" t="s">
        <v>238</v>
      </c>
      <c r="D173" s="209" t="s">
        <v>140</v>
      </c>
      <c r="E173" s="210" t="s">
        <v>314</v>
      </c>
      <c r="F173" s="211" t="s">
        <v>315</v>
      </c>
      <c r="G173" s="212" t="s">
        <v>170</v>
      </c>
      <c r="H173" s="213">
        <v>0.085000000000000006</v>
      </c>
      <c r="I173" s="214">
        <v>136900</v>
      </c>
      <c r="J173" s="214">
        <f>ROUND(I173*H173,2)</f>
        <v>11636.5</v>
      </c>
      <c r="K173" s="211" t="s">
        <v>171</v>
      </c>
      <c r="L173" s="36"/>
      <c r="M173" s="215" t="s">
        <v>1</v>
      </c>
      <c r="N173" s="216" t="s">
        <v>41</v>
      </c>
      <c r="O173" s="217">
        <v>0</v>
      </c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219" t="s">
        <v>138</v>
      </c>
      <c r="AT173" s="219" t="s">
        <v>140</v>
      </c>
      <c r="AU173" s="219" t="s">
        <v>85</v>
      </c>
      <c r="AY173" s="15" t="s">
        <v>139</v>
      </c>
      <c r="BE173" s="220">
        <f>IF(N173="základní",J173,0)</f>
        <v>11636.5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15" t="s">
        <v>83</v>
      </c>
      <c r="BK173" s="220">
        <f>ROUND(I173*H173,2)</f>
        <v>11636.5</v>
      </c>
      <c r="BL173" s="15" t="s">
        <v>138</v>
      </c>
      <c r="BM173" s="219" t="s">
        <v>614</v>
      </c>
    </row>
    <row r="174" s="2" customFormat="1">
      <c r="A174" s="30"/>
      <c r="B174" s="31"/>
      <c r="C174" s="32"/>
      <c r="D174" s="221" t="s">
        <v>146</v>
      </c>
      <c r="E174" s="32"/>
      <c r="F174" s="222" t="s">
        <v>315</v>
      </c>
      <c r="G174" s="32"/>
      <c r="H174" s="32"/>
      <c r="I174" s="32"/>
      <c r="J174" s="32"/>
      <c r="K174" s="32"/>
      <c r="L174" s="36"/>
      <c r="M174" s="223"/>
      <c r="N174" s="224"/>
      <c r="O174" s="82"/>
      <c r="P174" s="82"/>
      <c r="Q174" s="82"/>
      <c r="R174" s="82"/>
      <c r="S174" s="82"/>
      <c r="T174" s="83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T174" s="15" t="s">
        <v>146</v>
      </c>
      <c r="AU174" s="15" t="s">
        <v>85</v>
      </c>
    </row>
    <row r="175" s="2" customFormat="1">
      <c r="A175" s="30"/>
      <c r="B175" s="31"/>
      <c r="C175" s="32"/>
      <c r="D175" s="221" t="s">
        <v>173</v>
      </c>
      <c r="E175" s="32"/>
      <c r="F175" s="236" t="s">
        <v>317</v>
      </c>
      <c r="G175" s="32"/>
      <c r="H175" s="32"/>
      <c r="I175" s="32"/>
      <c r="J175" s="32"/>
      <c r="K175" s="32"/>
      <c r="L175" s="36"/>
      <c r="M175" s="223"/>
      <c r="N175" s="224"/>
      <c r="O175" s="82"/>
      <c r="P175" s="82"/>
      <c r="Q175" s="82"/>
      <c r="R175" s="82"/>
      <c r="S175" s="82"/>
      <c r="T175" s="83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T175" s="15" t="s">
        <v>173</v>
      </c>
      <c r="AU175" s="15" t="s">
        <v>85</v>
      </c>
    </row>
    <row r="176" s="13" customFormat="1">
      <c r="A176" s="13"/>
      <c r="B176" s="237"/>
      <c r="C176" s="238"/>
      <c r="D176" s="221" t="s">
        <v>177</v>
      </c>
      <c r="E176" s="239" t="s">
        <v>1</v>
      </c>
      <c r="F176" s="240" t="s">
        <v>615</v>
      </c>
      <c r="G176" s="238"/>
      <c r="H176" s="241">
        <v>0.085000000000000006</v>
      </c>
      <c r="I176" s="238"/>
      <c r="J176" s="238"/>
      <c r="K176" s="238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177</v>
      </c>
      <c r="AU176" s="246" t="s">
        <v>85</v>
      </c>
      <c r="AV176" s="13" t="s">
        <v>85</v>
      </c>
      <c r="AW176" s="13" t="s">
        <v>33</v>
      </c>
      <c r="AX176" s="13" t="s">
        <v>83</v>
      </c>
      <c r="AY176" s="246" t="s">
        <v>139</v>
      </c>
    </row>
    <row r="177" s="11" customFormat="1" ht="25.92" customHeight="1">
      <c r="A177" s="11"/>
      <c r="B177" s="196"/>
      <c r="C177" s="197"/>
      <c r="D177" s="198" t="s">
        <v>75</v>
      </c>
      <c r="E177" s="199" t="s">
        <v>136</v>
      </c>
      <c r="F177" s="199" t="s">
        <v>137</v>
      </c>
      <c r="G177" s="197"/>
      <c r="H177" s="197"/>
      <c r="I177" s="197"/>
      <c r="J177" s="200">
        <f>BK177</f>
        <v>44567.199999999997</v>
      </c>
      <c r="K177" s="197"/>
      <c r="L177" s="201"/>
      <c r="M177" s="202"/>
      <c r="N177" s="203"/>
      <c r="O177" s="203"/>
      <c r="P177" s="204">
        <f>SUM(P178:P189)</f>
        <v>0</v>
      </c>
      <c r="Q177" s="203"/>
      <c r="R177" s="204">
        <f>SUM(R178:R189)</f>
        <v>0</v>
      </c>
      <c r="S177" s="203"/>
      <c r="T177" s="205">
        <f>SUM(T178:T189)</f>
        <v>0</v>
      </c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R177" s="206" t="s">
        <v>138</v>
      </c>
      <c r="AT177" s="207" t="s">
        <v>75</v>
      </c>
      <c r="AU177" s="207" t="s">
        <v>76</v>
      </c>
      <c r="AY177" s="206" t="s">
        <v>139</v>
      </c>
      <c r="BK177" s="208">
        <f>SUM(BK178:BK189)</f>
        <v>44567.199999999997</v>
      </c>
    </row>
    <row r="178" s="2" customFormat="1" ht="16.5" customHeight="1">
      <c r="A178" s="30"/>
      <c r="B178" s="31"/>
      <c r="C178" s="209" t="s">
        <v>254</v>
      </c>
      <c r="D178" s="209" t="s">
        <v>140</v>
      </c>
      <c r="E178" s="210" t="s">
        <v>331</v>
      </c>
      <c r="F178" s="211" t="s">
        <v>332</v>
      </c>
      <c r="G178" s="212" t="s">
        <v>333</v>
      </c>
      <c r="H178" s="213">
        <v>26.5</v>
      </c>
      <c r="I178" s="214">
        <v>700</v>
      </c>
      <c r="J178" s="214">
        <f>ROUND(I178*H178,2)</f>
        <v>18550</v>
      </c>
      <c r="K178" s="211" t="s">
        <v>171</v>
      </c>
      <c r="L178" s="36"/>
      <c r="M178" s="215" t="s">
        <v>1</v>
      </c>
      <c r="N178" s="216" t="s">
        <v>41</v>
      </c>
      <c r="O178" s="217">
        <v>0</v>
      </c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219" t="s">
        <v>144</v>
      </c>
      <c r="AT178" s="219" t="s">
        <v>140</v>
      </c>
      <c r="AU178" s="219" t="s">
        <v>83</v>
      </c>
      <c r="AY178" s="15" t="s">
        <v>139</v>
      </c>
      <c r="BE178" s="220">
        <f>IF(N178="základní",J178,0)</f>
        <v>18550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15" t="s">
        <v>83</v>
      </c>
      <c r="BK178" s="220">
        <f>ROUND(I178*H178,2)</f>
        <v>18550</v>
      </c>
      <c r="BL178" s="15" t="s">
        <v>144</v>
      </c>
      <c r="BM178" s="219" t="s">
        <v>616</v>
      </c>
    </row>
    <row r="179" s="2" customFormat="1">
      <c r="A179" s="30"/>
      <c r="B179" s="31"/>
      <c r="C179" s="32"/>
      <c r="D179" s="221" t="s">
        <v>146</v>
      </c>
      <c r="E179" s="32"/>
      <c r="F179" s="222" t="s">
        <v>332</v>
      </c>
      <c r="G179" s="32"/>
      <c r="H179" s="32"/>
      <c r="I179" s="32"/>
      <c r="J179" s="32"/>
      <c r="K179" s="32"/>
      <c r="L179" s="36"/>
      <c r="M179" s="223"/>
      <c r="N179" s="224"/>
      <c r="O179" s="82"/>
      <c r="P179" s="82"/>
      <c r="Q179" s="82"/>
      <c r="R179" s="82"/>
      <c r="S179" s="82"/>
      <c r="T179" s="83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T179" s="15" t="s">
        <v>146</v>
      </c>
      <c r="AU179" s="15" t="s">
        <v>83</v>
      </c>
    </row>
    <row r="180" s="2" customFormat="1">
      <c r="A180" s="30"/>
      <c r="B180" s="31"/>
      <c r="C180" s="32"/>
      <c r="D180" s="221" t="s">
        <v>173</v>
      </c>
      <c r="E180" s="32"/>
      <c r="F180" s="236" t="s">
        <v>335</v>
      </c>
      <c r="G180" s="32"/>
      <c r="H180" s="32"/>
      <c r="I180" s="32"/>
      <c r="J180" s="32"/>
      <c r="K180" s="32"/>
      <c r="L180" s="36"/>
      <c r="M180" s="223"/>
      <c r="N180" s="224"/>
      <c r="O180" s="82"/>
      <c r="P180" s="82"/>
      <c r="Q180" s="82"/>
      <c r="R180" s="82"/>
      <c r="S180" s="82"/>
      <c r="T180" s="83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T180" s="15" t="s">
        <v>173</v>
      </c>
      <c r="AU180" s="15" t="s">
        <v>83</v>
      </c>
    </row>
    <row r="181" s="13" customFormat="1">
      <c r="A181" s="13"/>
      <c r="B181" s="237"/>
      <c r="C181" s="238"/>
      <c r="D181" s="221" t="s">
        <v>177</v>
      </c>
      <c r="E181" s="239" t="s">
        <v>1</v>
      </c>
      <c r="F181" s="240" t="s">
        <v>617</v>
      </c>
      <c r="G181" s="238"/>
      <c r="H181" s="241">
        <v>26.5</v>
      </c>
      <c r="I181" s="238"/>
      <c r="J181" s="238"/>
      <c r="K181" s="238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177</v>
      </c>
      <c r="AU181" s="246" t="s">
        <v>83</v>
      </c>
      <c r="AV181" s="13" t="s">
        <v>85</v>
      </c>
      <c r="AW181" s="13" t="s">
        <v>33</v>
      </c>
      <c r="AX181" s="13" t="s">
        <v>83</v>
      </c>
      <c r="AY181" s="246" t="s">
        <v>139</v>
      </c>
    </row>
    <row r="182" s="2" customFormat="1" ht="24" customHeight="1">
      <c r="A182" s="30"/>
      <c r="B182" s="31"/>
      <c r="C182" s="209" t="s">
        <v>260</v>
      </c>
      <c r="D182" s="209" t="s">
        <v>140</v>
      </c>
      <c r="E182" s="210" t="s">
        <v>338</v>
      </c>
      <c r="F182" s="211" t="s">
        <v>339</v>
      </c>
      <c r="G182" s="212" t="s">
        <v>333</v>
      </c>
      <c r="H182" s="213">
        <v>39.204000000000001</v>
      </c>
      <c r="I182" s="214">
        <v>300</v>
      </c>
      <c r="J182" s="214">
        <f>ROUND(I182*H182,2)</f>
        <v>11761.200000000001</v>
      </c>
      <c r="K182" s="211" t="s">
        <v>171</v>
      </c>
      <c r="L182" s="36"/>
      <c r="M182" s="215" t="s">
        <v>1</v>
      </c>
      <c r="N182" s="216" t="s">
        <v>41</v>
      </c>
      <c r="O182" s="217">
        <v>0</v>
      </c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219" t="s">
        <v>144</v>
      </c>
      <c r="AT182" s="219" t="s">
        <v>140</v>
      </c>
      <c r="AU182" s="219" t="s">
        <v>83</v>
      </c>
      <c r="AY182" s="15" t="s">
        <v>139</v>
      </c>
      <c r="BE182" s="220">
        <f>IF(N182="základní",J182,0)</f>
        <v>11761.200000000001</v>
      </c>
      <c r="BF182" s="220">
        <f>IF(N182="snížená",J182,0)</f>
        <v>0</v>
      </c>
      <c r="BG182" s="220">
        <f>IF(N182="zákl. přenesená",J182,0)</f>
        <v>0</v>
      </c>
      <c r="BH182" s="220">
        <f>IF(N182="sníž. přenesená",J182,0)</f>
        <v>0</v>
      </c>
      <c r="BI182" s="220">
        <f>IF(N182="nulová",J182,0)</f>
        <v>0</v>
      </c>
      <c r="BJ182" s="15" t="s">
        <v>83</v>
      </c>
      <c r="BK182" s="220">
        <f>ROUND(I182*H182,2)</f>
        <v>11761.200000000001</v>
      </c>
      <c r="BL182" s="15" t="s">
        <v>144</v>
      </c>
      <c r="BM182" s="219" t="s">
        <v>618</v>
      </c>
    </row>
    <row r="183" s="2" customFormat="1">
      <c r="A183" s="30"/>
      <c r="B183" s="31"/>
      <c r="C183" s="32"/>
      <c r="D183" s="221" t="s">
        <v>146</v>
      </c>
      <c r="E183" s="32"/>
      <c r="F183" s="222" t="s">
        <v>339</v>
      </c>
      <c r="G183" s="32"/>
      <c r="H183" s="32"/>
      <c r="I183" s="32"/>
      <c r="J183" s="32"/>
      <c r="K183" s="32"/>
      <c r="L183" s="36"/>
      <c r="M183" s="223"/>
      <c r="N183" s="224"/>
      <c r="O183" s="82"/>
      <c r="P183" s="82"/>
      <c r="Q183" s="82"/>
      <c r="R183" s="82"/>
      <c r="S183" s="82"/>
      <c r="T183" s="83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T183" s="15" t="s">
        <v>146</v>
      </c>
      <c r="AU183" s="15" t="s">
        <v>83</v>
      </c>
    </row>
    <row r="184" s="2" customFormat="1">
      <c r="A184" s="30"/>
      <c r="B184" s="31"/>
      <c r="C184" s="32"/>
      <c r="D184" s="221" t="s">
        <v>173</v>
      </c>
      <c r="E184" s="32"/>
      <c r="F184" s="236" t="s">
        <v>335</v>
      </c>
      <c r="G184" s="32"/>
      <c r="H184" s="32"/>
      <c r="I184" s="32"/>
      <c r="J184" s="32"/>
      <c r="K184" s="32"/>
      <c r="L184" s="36"/>
      <c r="M184" s="223"/>
      <c r="N184" s="224"/>
      <c r="O184" s="82"/>
      <c r="P184" s="82"/>
      <c r="Q184" s="82"/>
      <c r="R184" s="82"/>
      <c r="S184" s="82"/>
      <c r="T184" s="83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T184" s="15" t="s">
        <v>173</v>
      </c>
      <c r="AU184" s="15" t="s">
        <v>83</v>
      </c>
    </row>
    <row r="185" s="13" customFormat="1">
      <c r="A185" s="13"/>
      <c r="B185" s="237"/>
      <c r="C185" s="238"/>
      <c r="D185" s="221" t="s">
        <v>177</v>
      </c>
      <c r="E185" s="239" t="s">
        <v>1</v>
      </c>
      <c r="F185" s="240" t="s">
        <v>619</v>
      </c>
      <c r="G185" s="238"/>
      <c r="H185" s="241">
        <v>39.204000000000001</v>
      </c>
      <c r="I185" s="238"/>
      <c r="J185" s="238"/>
      <c r="K185" s="238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177</v>
      </c>
      <c r="AU185" s="246" t="s">
        <v>83</v>
      </c>
      <c r="AV185" s="13" t="s">
        <v>85</v>
      </c>
      <c r="AW185" s="13" t="s">
        <v>33</v>
      </c>
      <c r="AX185" s="13" t="s">
        <v>76</v>
      </c>
      <c r="AY185" s="246" t="s">
        <v>139</v>
      </c>
    </row>
    <row r="186" s="2" customFormat="1" ht="24" customHeight="1">
      <c r="A186" s="30"/>
      <c r="B186" s="31"/>
      <c r="C186" s="209" t="s">
        <v>265</v>
      </c>
      <c r="D186" s="209" t="s">
        <v>140</v>
      </c>
      <c r="E186" s="210" t="s">
        <v>344</v>
      </c>
      <c r="F186" s="211" t="s">
        <v>339</v>
      </c>
      <c r="G186" s="212" t="s">
        <v>333</v>
      </c>
      <c r="H186" s="213">
        <v>14.256</v>
      </c>
      <c r="I186" s="214">
        <v>1000</v>
      </c>
      <c r="J186" s="214">
        <f>ROUND(I186*H186,2)</f>
        <v>14256</v>
      </c>
      <c r="K186" s="211" t="s">
        <v>171</v>
      </c>
      <c r="L186" s="36"/>
      <c r="M186" s="215" t="s">
        <v>1</v>
      </c>
      <c r="N186" s="216" t="s">
        <v>41</v>
      </c>
      <c r="O186" s="217">
        <v>0</v>
      </c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219" t="s">
        <v>144</v>
      </c>
      <c r="AT186" s="219" t="s">
        <v>140</v>
      </c>
      <c r="AU186" s="219" t="s">
        <v>83</v>
      </c>
      <c r="AY186" s="15" t="s">
        <v>139</v>
      </c>
      <c r="BE186" s="220">
        <f>IF(N186="základní",J186,0)</f>
        <v>14256</v>
      </c>
      <c r="BF186" s="220">
        <f>IF(N186="snížená",J186,0)</f>
        <v>0</v>
      </c>
      <c r="BG186" s="220">
        <f>IF(N186="zákl. přenesená",J186,0)</f>
        <v>0</v>
      </c>
      <c r="BH186" s="220">
        <f>IF(N186="sníž. přenesená",J186,0)</f>
        <v>0</v>
      </c>
      <c r="BI186" s="220">
        <f>IF(N186="nulová",J186,0)</f>
        <v>0</v>
      </c>
      <c r="BJ186" s="15" t="s">
        <v>83</v>
      </c>
      <c r="BK186" s="220">
        <f>ROUND(I186*H186,2)</f>
        <v>14256</v>
      </c>
      <c r="BL186" s="15" t="s">
        <v>144</v>
      </c>
      <c r="BM186" s="219" t="s">
        <v>620</v>
      </c>
    </row>
    <row r="187" s="2" customFormat="1">
      <c r="A187" s="30"/>
      <c r="B187" s="31"/>
      <c r="C187" s="32"/>
      <c r="D187" s="221" t="s">
        <v>146</v>
      </c>
      <c r="E187" s="32"/>
      <c r="F187" s="222" t="s">
        <v>339</v>
      </c>
      <c r="G187" s="32"/>
      <c r="H187" s="32"/>
      <c r="I187" s="32"/>
      <c r="J187" s="32"/>
      <c r="K187" s="32"/>
      <c r="L187" s="36"/>
      <c r="M187" s="223"/>
      <c r="N187" s="224"/>
      <c r="O187" s="82"/>
      <c r="P187" s="82"/>
      <c r="Q187" s="82"/>
      <c r="R187" s="82"/>
      <c r="S187" s="82"/>
      <c r="T187" s="83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T187" s="15" t="s">
        <v>146</v>
      </c>
      <c r="AU187" s="15" t="s">
        <v>83</v>
      </c>
    </row>
    <row r="188" s="2" customFormat="1">
      <c r="A188" s="30"/>
      <c r="B188" s="31"/>
      <c r="C188" s="32"/>
      <c r="D188" s="221" t="s">
        <v>173</v>
      </c>
      <c r="E188" s="32"/>
      <c r="F188" s="236" t="s">
        <v>335</v>
      </c>
      <c r="G188" s="32"/>
      <c r="H188" s="32"/>
      <c r="I188" s="32"/>
      <c r="J188" s="32"/>
      <c r="K188" s="32"/>
      <c r="L188" s="36"/>
      <c r="M188" s="223"/>
      <c r="N188" s="224"/>
      <c r="O188" s="82"/>
      <c r="P188" s="82"/>
      <c r="Q188" s="82"/>
      <c r="R188" s="82"/>
      <c r="S188" s="82"/>
      <c r="T188" s="83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T188" s="15" t="s">
        <v>173</v>
      </c>
      <c r="AU188" s="15" t="s">
        <v>83</v>
      </c>
    </row>
    <row r="189" s="13" customFormat="1">
      <c r="A189" s="13"/>
      <c r="B189" s="237"/>
      <c r="C189" s="238"/>
      <c r="D189" s="221" t="s">
        <v>177</v>
      </c>
      <c r="E189" s="239" t="s">
        <v>1</v>
      </c>
      <c r="F189" s="240" t="s">
        <v>621</v>
      </c>
      <c r="G189" s="238"/>
      <c r="H189" s="241">
        <v>14.256</v>
      </c>
      <c r="I189" s="238"/>
      <c r="J189" s="238"/>
      <c r="K189" s="238"/>
      <c r="L189" s="242"/>
      <c r="M189" s="247"/>
      <c r="N189" s="248"/>
      <c r="O189" s="248"/>
      <c r="P189" s="248"/>
      <c r="Q189" s="248"/>
      <c r="R189" s="248"/>
      <c r="S189" s="248"/>
      <c r="T189" s="24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177</v>
      </c>
      <c r="AU189" s="246" t="s">
        <v>83</v>
      </c>
      <c r="AV189" s="13" t="s">
        <v>85</v>
      </c>
      <c r="AW189" s="13" t="s">
        <v>33</v>
      </c>
      <c r="AX189" s="13" t="s">
        <v>76</v>
      </c>
      <c r="AY189" s="246" t="s">
        <v>139</v>
      </c>
    </row>
    <row r="190" s="2" customFormat="1" ht="6.96" customHeight="1">
      <c r="A190" s="30"/>
      <c r="B190" s="57"/>
      <c r="C190" s="58"/>
      <c r="D190" s="58"/>
      <c r="E190" s="58"/>
      <c r="F190" s="58"/>
      <c r="G190" s="58"/>
      <c r="H190" s="58"/>
      <c r="I190" s="58"/>
      <c r="J190" s="58"/>
      <c r="K190" s="58"/>
      <c r="L190" s="36"/>
      <c r="M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</row>
  </sheetData>
  <sheetProtection sheet="1" autoFilter="0" formatColumns="0" formatRows="0" objects="1" scenarios="1" spinCount="100000" saltValue="QXKCRg/TrlqjZSBS8wsecgJRVnxWUbvlCT68O6YpkjqCt8l01spSkEfb1Gixu0nespjcChv75ChlUE4CbrmDwA==" hashValue="FAlaKLUS3ZI6r/XBd68XqRTzf3cj7XA08QL0Bduy7NpQtdDDZAC8yciaF7k+9Ey6+A6+vVjyHEv2S6UP1nhTUQ==" algorithmName="SHA-512" password="CC35"/>
  <autoFilter ref="C124:K18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DELL1-PC\DELL1</dc:creator>
  <cp:lastModifiedBy>DELL1-PC\DELL1</cp:lastModifiedBy>
  <dcterms:created xsi:type="dcterms:W3CDTF">2019-07-29T09:35:22Z</dcterms:created>
  <dcterms:modified xsi:type="dcterms:W3CDTF">2019-07-29T09:35:39Z</dcterms:modified>
</cp:coreProperties>
</file>