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polakova\Documents\AAA\Modely\2024\Český Brod\"/>
    </mc:Choice>
  </mc:AlternateContent>
  <bookViews>
    <workbookView xWindow="0" yWindow="0" windowWidth="28800" windowHeight="12135"/>
  </bookViews>
  <sheets>
    <sheet name="Český Brod-vodné" sheetId="1" r:id="rId1"/>
    <sheet name="Český Brod-stočné" sheetId="2" r:id="rId2"/>
    <sheet name="MZe" sheetId="3" r:id="rId3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3" l="1"/>
  <c r="G76" i="3" l="1"/>
  <c r="F76" i="3"/>
  <c r="F55" i="3"/>
  <c r="F54" i="3"/>
  <c r="F53" i="3"/>
  <c r="D52" i="3"/>
  <c r="F47" i="3"/>
  <c r="D47" i="3"/>
  <c r="F46" i="3"/>
  <c r="D46" i="3"/>
  <c r="F45" i="3"/>
  <c r="D45" i="3"/>
  <c r="F43" i="3"/>
  <c r="D43" i="3"/>
  <c r="F42" i="3"/>
  <c r="D42" i="3"/>
  <c r="F41" i="3"/>
  <c r="F39" i="3"/>
  <c r="D39" i="3"/>
  <c r="F38" i="3"/>
  <c r="D38" i="3"/>
  <c r="F34" i="3"/>
  <c r="D34" i="3"/>
  <c r="F33" i="3"/>
  <c r="D33" i="3"/>
  <c r="F30" i="3"/>
  <c r="D30" i="3"/>
  <c r="F28" i="3"/>
  <c r="D28" i="3"/>
  <c r="F27" i="3"/>
  <c r="D27" i="3"/>
  <c r="F26" i="3"/>
  <c r="D26" i="3"/>
  <c r="F25" i="3"/>
  <c r="D25" i="3"/>
  <c r="F44" i="1"/>
  <c r="F42" i="1" s="1"/>
  <c r="F45" i="2"/>
  <c r="F49" i="2" s="1"/>
  <c r="F42" i="2"/>
  <c r="F38" i="2"/>
  <c r="F22" i="2"/>
  <c r="F17" i="2"/>
  <c r="F14" i="2"/>
  <c r="F11" i="2"/>
  <c r="F6" i="2"/>
  <c r="F45" i="1"/>
  <c r="F38" i="1"/>
  <c r="F22" i="1"/>
  <c r="F17" i="1"/>
  <c r="F14" i="1"/>
  <c r="F11" i="1"/>
  <c r="F6" i="1"/>
  <c r="F49" i="1" l="1"/>
  <c r="D51" i="3"/>
  <c r="F35" i="2"/>
  <c r="F37" i="2" s="1"/>
  <c r="F56" i="2" s="1"/>
  <c r="F59" i="2" s="1"/>
  <c r="F35" i="1"/>
  <c r="F37" i="1" s="1"/>
  <c r="F89" i="3"/>
  <c r="F32" i="3"/>
  <c r="F29" i="3"/>
  <c r="F24" i="3"/>
  <c r="D41" i="3"/>
  <c r="D89" i="3"/>
  <c r="D29" i="3"/>
  <c r="F56" i="1" l="1"/>
  <c r="F59" i="1" s="1"/>
  <c r="F40" i="3"/>
  <c r="F51" i="2"/>
  <c r="F51" i="1"/>
  <c r="D24" i="3"/>
  <c r="D40" i="3"/>
  <c r="D35" i="3"/>
  <c r="F35" i="3"/>
  <c r="F49" i="3" s="1"/>
  <c r="D32" i="3"/>
  <c r="D49" i="3" l="1"/>
  <c r="F80" i="3" s="1"/>
  <c r="G80" i="3"/>
  <c r="E45" i="2"/>
  <c r="G81" i="3" s="1"/>
  <c r="E42" i="2"/>
  <c r="E38" i="2"/>
  <c r="E22" i="2"/>
  <c r="E17" i="2"/>
  <c r="E14" i="2"/>
  <c r="E11" i="2"/>
  <c r="E6" i="2"/>
  <c r="E45" i="1"/>
  <c r="E42" i="1"/>
  <c r="F81" i="3" s="1"/>
  <c r="E38" i="1"/>
  <c r="E22" i="1"/>
  <c r="E17" i="1"/>
  <c r="E14" i="1"/>
  <c r="E11" i="1"/>
  <c r="E6" i="1"/>
  <c r="F71" i="3" l="1"/>
  <c r="F83" i="3"/>
  <c r="G82" i="3"/>
  <c r="G83" i="3" s="1"/>
  <c r="G71" i="3"/>
  <c r="E49" i="2"/>
  <c r="E35" i="2"/>
  <c r="E37" i="2" s="1"/>
  <c r="E49" i="1"/>
  <c r="E35" i="1"/>
  <c r="E37" i="1" s="1"/>
  <c r="E56" i="1" s="1"/>
  <c r="E59" i="1" s="1"/>
  <c r="D45" i="2"/>
  <c r="D42" i="2"/>
  <c r="D38" i="2"/>
  <c r="D25" i="2"/>
  <c r="D22" i="2" s="1"/>
  <c r="D17" i="2"/>
  <c r="D14" i="2"/>
  <c r="D11" i="2"/>
  <c r="D6" i="2"/>
  <c r="D17" i="1"/>
  <c r="E51" i="2" l="1"/>
  <c r="E56" i="2"/>
  <c r="E51" i="1"/>
  <c r="D49" i="2"/>
  <c r="D35" i="2"/>
  <c r="D37" i="2" s="1"/>
  <c r="E59" i="2" l="1"/>
  <c r="D56" i="2"/>
  <c r="D59" i="2" s="1"/>
  <c r="D51" i="2"/>
  <c r="D45" i="1" l="1"/>
  <c r="D42" i="1"/>
  <c r="D38" i="1"/>
  <c r="D25" i="1"/>
  <c r="D22" i="1" s="1"/>
  <c r="D14" i="1"/>
  <c r="D11" i="1"/>
  <c r="D6" i="1"/>
  <c r="D49" i="1" l="1"/>
  <c r="D35" i="1"/>
  <c r="D37" i="1" s="1"/>
  <c r="C45" i="2"/>
  <c r="C42" i="2"/>
  <c r="C49" i="2" s="1"/>
  <c r="C38" i="2"/>
  <c r="C25" i="2"/>
  <c r="C22" i="2" s="1"/>
  <c r="C17" i="2"/>
  <c r="C14" i="2"/>
  <c r="C11" i="2"/>
  <c r="C6" i="2"/>
  <c r="C45" i="1"/>
  <c r="C42" i="1"/>
  <c r="C49" i="1" s="1"/>
  <c r="C38" i="1"/>
  <c r="C25" i="1"/>
  <c r="C22" i="1" s="1"/>
  <c r="C17" i="1"/>
  <c r="C14" i="1"/>
  <c r="C11" i="1"/>
  <c r="C6" i="1"/>
  <c r="D51" i="1" l="1"/>
  <c r="D56" i="1"/>
  <c r="D59" i="1" s="1"/>
  <c r="C35" i="2"/>
  <c r="C37" i="2" s="1"/>
  <c r="C51" i="2" s="1"/>
  <c r="C35" i="1"/>
  <c r="C37" i="1" s="1"/>
  <c r="C56" i="2" l="1"/>
  <c r="C59" i="2" s="1"/>
  <c r="C51" i="1"/>
  <c r="C56" i="1"/>
  <c r="C59" i="1" s="1"/>
</calcChain>
</file>

<file path=xl/sharedStrings.xml><?xml version="1.0" encoding="utf-8"?>
<sst xmlns="http://schemas.openxmlformats.org/spreadsheetml/2006/main" count="471" uniqueCount="270">
  <si>
    <t>Cena pro vodné</t>
  </si>
  <si>
    <t>dle modelu SFŽP</t>
  </si>
  <si>
    <t>kalkulace</t>
  </si>
  <si>
    <t>v tis. Kč</t>
  </si>
  <si>
    <t>Pol.</t>
  </si>
  <si>
    <t>název</t>
  </si>
  <si>
    <t>návrh</t>
  </si>
  <si>
    <t>1.</t>
  </si>
  <si>
    <t>Přímý materiál</t>
  </si>
  <si>
    <t>1.1.</t>
  </si>
  <si>
    <t>Surová voda podzemní + povrchová</t>
  </si>
  <si>
    <t>1.2.</t>
  </si>
  <si>
    <t>Voda převzatá + odpadní voda předaná k čištění</t>
  </si>
  <si>
    <t>1.3.</t>
  </si>
  <si>
    <t>Chemikálie</t>
  </si>
  <si>
    <t>1.4.</t>
  </si>
  <si>
    <t>Ostatní materiál</t>
  </si>
  <si>
    <t>2.</t>
  </si>
  <si>
    <t>Energie</t>
  </si>
  <si>
    <t>2.1.</t>
  </si>
  <si>
    <t>Elektrická energie</t>
  </si>
  <si>
    <t>2.2.</t>
  </si>
  <si>
    <t>Ostatní energie</t>
  </si>
  <si>
    <t>3.</t>
  </si>
  <si>
    <t>Mzdy</t>
  </si>
  <si>
    <t>3.1.</t>
  </si>
  <si>
    <t>Přímé mzdy</t>
  </si>
  <si>
    <t>3.2.</t>
  </si>
  <si>
    <t>Ostatní osobní náklady</t>
  </si>
  <si>
    <t>4.</t>
  </si>
  <si>
    <t>Ostatní přímé náklady</t>
  </si>
  <si>
    <t>4.1.</t>
  </si>
  <si>
    <t>Odpisy</t>
  </si>
  <si>
    <t>Opravy infra majetku</t>
  </si>
  <si>
    <t>4.3.</t>
  </si>
  <si>
    <t>Nájemné</t>
  </si>
  <si>
    <t>4.4.</t>
  </si>
  <si>
    <t>Prostředky obnovy infra majetku</t>
  </si>
  <si>
    <t>5.</t>
  </si>
  <si>
    <t>Provozní náklady</t>
  </si>
  <si>
    <t>5.1.</t>
  </si>
  <si>
    <t>Poplatky za vypouštění odpadních vod</t>
  </si>
  <si>
    <t>5.2.</t>
  </si>
  <si>
    <t>Ostatní provozní náklady externí</t>
  </si>
  <si>
    <t>5.3.</t>
  </si>
  <si>
    <t>Ostatní provozní náklady ve vlastní režii</t>
  </si>
  <si>
    <t>5.3.1.</t>
  </si>
  <si>
    <t>Ostatní vnitronáklady</t>
  </si>
  <si>
    <t>5.3.2.</t>
  </si>
  <si>
    <t>Doprava a mechanizace</t>
  </si>
  <si>
    <t>5.3.3.</t>
  </si>
  <si>
    <t>Laboratoře</t>
  </si>
  <si>
    <t>5.4.</t>
  </si>
  <si>
    <t>Dotace obce</t>
  </si>
  <si>
    <t>ostatní</t>
  </si>
  <si>
    <t>6.</t>
  </si>
  <si>
    <t>Finanční náklady</t>
  </si>
  <si>
    <t>7.</t>
  </si>
  <si>
    <t>Finanční výnosy</t>
  </si>
  <si>
    <t>8.</t>
  </si>
  <si>
    <t>Výrobní režie</t>
  </si>
  <si>
    <t>9.</t>
  </si>
  <si>
    <t>Správní režie</t>
  </si>
  <si>
    <t>10.</t>
  </si>
  <si>
    <t>Úplné vlastní náklady</t>
  </si>
  <si>
    <t>10.1.</t>
  </si>
  <si>
    <t>Nákl.na vodu předanou</t>
  </si>
  <si>
    <t>10.2.</t>
  </si>
  <si>
    <t>Nákl.na přímé odběry</t>
  </si>
  <si>
    <t>11.</t>
  </si>
  <si>
    <t>Voda vyrobená v tis. m3</t>
  </si>
  <si>
    <t>11.1.</t>
  </si>
  <si>
    <t>Voda vyrobená</t>
  </si>
  <si>
    <t>11.2.</t>
  </si>
  <si>
    <t>Voda převzatá</t>
  </si>
  <si>
    <t>11.3.</t>
  </si>
  <si>
    <t>Voda předaná</t>
  </si>
  <si>
    <t>D.</t>
  </si>
  <si>
    <t>Voda fakturovaná celkem v tis. m3</t>
  </si>
  <si>
    <t>vodné - domácnosti</t>
  </si>
  <si>
    <t>vodné - ostatní odběratelé</t>
  </si>
  <si>
    <t>F.</t>
  </si>
  <si>
    <t>Voda odpadní odváděná fakturovaná</t>
  </si>
  <si>
    <t>stočné - domácnosti</t>
  </si>
  <si>
    <t>stočné - ostatní odběratelé</t>
  </si>
  <si>
    <t>H.</t>
  </si>
  <si>
    <t>Voda srážková fakturovaná</t>
  </si>
  <si>
    <t>Voda fakturovaná pitná, odpadní+srážková</t>
  </si>
  <si>
    <t>Voda odpadní čištěná</t>
  </si>
  <si>
    <t>I.</t>
  </si>
  <si>
    <r>
      <t>Náklady Kč/m</t>
    </r>
    <r>
      <rPr>
        <b/>
        <vertAlign val="superscript"/>
        <sz val="10"/>
        <rFont val="Arial CE"/>
        <family val="2"/>
        <charset val="238"/>
      </rPr>
      <t>3</t>
    </r>
  </si>
  <si>
    <t>K.</t>
  </si>
  <si>
    <t>zisk</t>
  </si>
  <si>
    <t>Cena</t>
  </si>
  <si>
    <r>
      <t>Kč/m</t>
    </r>
    <r>
      <rPr>
        <b/>
        <vertAlign val="superscript"/>
        <sz val="10"/>
        <rFont val="Arial CE"/>
        <family val="2"/>
        <charset val="238"/>
      </rPr>
      <t>3</t>
    </r>
  </si>
  <si>
    <t>(bez DPH)</t>
  </si>
  <si>
    <t>(s DPH)</t>
  </si>
  <si>
    <t>Dle modelu SFŽP</t>
  </si>
  <si>
    <t>Český Brod</t>
  </si>
  <si>
    <t>Cena pro stočné</t>
  </si>
  <si>
    <t>schválená</t>
  </si>
  <si>
    <t>Kalkulační položky pro výpočet ceny pro vodné a stočné</t>
  </si>
  <si>
    <t>Tabulka č.1</t>
  </si>
  <si>
    <t>I</t>
  </si>
  <si>
    <t>Příjemce vodného a stočného</t>
  </si>
  <si>
    <t>1.SčV, a.s.</t>
  </si>
  <si>
    <t>II</t>
  </si>
  <si>
    <t>Provozovatel - název a IČO</t>
  </si>
  <si>
    <t>1.SčV, a.s.,47549793</t>
  </si>
  <si>
    <t>III</t>
  </si>
  <si>
    <t>Vlastník - název a IČO</t>
  </si>
  <si>
    <t>IV</t>
  </si>
  <si>
    <t>Formulář  A až F</t>
  </si>
  <si>
    <t>V</t>
  </si>
  <si>
    <t>Index 1 až x</t>
  </si>
  <si>
    <t>Voda pitná</t>
  </si>
  <si>
    <t>Voda odpadní</t>
  </si>
  <si>
    <t>VI</t>
  </si>
  <si>
    <t>IČPE související s cenou</t>
  </si>
  <si>
    <t>VII</t>
  </si>
  <si>
    <t>VII.1</t>
  </si>
  <si>
    <t>VIII</t>
  </si>
  <si>
    <t>Hodnota souvisejícího infrastrukturního majetku podle VÚME</t>
  </si>
  <si>
    <t>Řádek</t>
  </si>
  <si>
    <t>Kalkulační položky</t>
  </si>
  <si>
    <t>Měrná jednotka</t>
  </si>
  <si>
    <t>Kalkulace</t>
  </si>
  <si>
    <t>2a</t>
  </si>
  <si>
    <t>Materiál</t>
  </si>
  <si>
    <t>mil.Kč</t>
  </si>
  <si>
    <t>1.1</t>
  </si>
  <si>
    <t xml:space="preserve"> - surová voda podzemní + povrchová</t>
  </si>
  <si>
    <t>1.2</t>
  </si>
  <si>
    <t xml:space="preserve"> - pitná voda převzatá+odpadní voda předaná k čištění</t>
  </si>
  <si>
    <t>1.3</t>
  </si>
  <si>
    <t xml:space="preserve"> - chemikálie</t>
  </si>
  <si>
    <t>1.4</t>
  </si>
  <si>
    <t xml:space="preserve"> - ostatní materiál</t>
  </si>
  <si>
    <t xml:space="preserve">2. </t>
  </si>
  <si>
    <t>2.1</t>
  </si>
  <si>
    <t xml:space="preserve"> - elektrická energie</t>
  </si>
  <si>
    <t>2.2</t>
  </si>
  <si>
    <t xml:space="preserve"> - ostatní energie</t>
  </si>
  <si>
    <t>Osobní náklady</t>
  </si>
  <si>
    <t>3.1</t>
  </si>
  <si>
    <t xml:space="preserve"> - mzdové náklady</t>
  </si>
  <si>
    <t>3.2</t>
  </si>
  <si>
    <t xml:space="preserve"> - osobní náklady další</t>
  </si>
  <si>
    <t>4.1</t>
  </si>
  <si>
    <t xml:space="preserve"> - odpisy infrastrukturního majetku</t>
  </si>
  <si>
    <t>4.2</t>
  </si>
  <si>
    <t xml:space="preserve"> - obnovující opravy infrastrukturního majetku</t>
  </si>
  <si>
    <t>4.3</t>
  </si>
  <si>
    <t xml:space="preserve"> - opravy infrastrukturního majetku ostatní</t>
  </si>
  <si>
    <t>4.4</t>
  </si>
  <si>
    <t xml:space="preserve"> Pachtovné (nájemné)  infrastrukturního majetku</t>
  </si>
  <si>
    <t>Jiné provozní náklady</t>
  </si>
  <si>
    <t>5.1</t>
  </si>
  <si>
    <t xml:space="preserve"> - poplatky za vypouštění odpadních vod</t>
  </si>
  <si>
    <t>5.2</t>
  </si>
  <si>
    <t xml:space="preserve"> - ostatní provozní náklady externí</t>
  </si>
  <si>
    <t>5.3</t>
  </si>
  <si>
    <t xml:space="preserve"> - ostatní provozní náklady ve vlastní režii</t>
  </si>
  <si>
    <t>Ostatní výnosy</t>
  </si>
  <si>
    <t>9.1</t>
  </si>
  <si>
    <t xml:space="preserve"> - z ř.9 osobní náklady režijní správní</t>
  </si>
  <si>
    <t>mil. Kč</t>
  </si>
  <si>
    <t>A</t>
  </si>
  <si>
    <t>Počet pracovníků</t>
  </si>
  <si>
    <t>B</t>
  </si>
  <si>
    <t>Voda pitná fakturovaná</t>
  </si>
  <si>
    <r>
      <t>mil.m</t>
    </r>
    <r>
      <rPr>
        <vertAlign val="superscript"/>
        <sz val="8"/>
        <color theme="1"/>
        <rFont val="Arial"/>
        <family val="2"/>
        <charset val="238"/>
      </rPr>
      <t>3</t>
    </r>
  </si>
  <si>
    <t>C</t>
  </si>
  <si>
    <t xml:space="preserve"> - z toho domácnosti</t>
  </si>
  <si>
    <t>D</t>
  </si>
  <si>
    <t>Voda odpadní odváděná fakturova</t>
  </si>
  <si>
    <t>E</t>
  </si>
  <si>
    <t>F</t>
  </si>
  <si>
    <t xml:space="preserve">G </t>
  </si>
  <si>
    <t>H</t>
  </si>
  <si>
    <t>Pitná nebo odpadní voda převzatá</t>
  </si>
  <si>
    <t>Pitná nebo odpadní voda předaná</t>
  </si>
  <si>
    <t xml:space="preserve">Poznámka: </t>
  </si>
  <si>
    <t>Náklady a prostředky obnovy  se uvádějí v mil. Kč na 6 desetinných míst.</t>
  </si>
  <si>
    <t>ŘádkyVII až VIII se uvádějí v mil. Kč  na 6 desetinných míst</t>
  </si>
  <si>
    <t>VÚME = vybrané údaje majetkové evidence</t>
  </si>
  <si>
    <t>IČPE = identifikační číslo provozní evidence</t>
  </si>
  <si>
    <t>PFO = plán financování obnovy vodovodů a kanalizací</t>
  </si>
  <si>
    <t>Kalkulovaná cena pro vodné a pro stočné</t>
  </si>
  <si>
    <t>Tabulka č.2</t>
  </si>
  <si>
    <t>Text</t>
  </si>
  <si>
    <t>Poznámka</t>
  </si>
  <si>
    <t>2b</t>
  </si>
  <si>
    <t>3a</t>
  </si>
  <si>
    <t>4a</t>
  </si>
  <si>
    <t>Jednotkové náklady vč.prostředků na obnovu</t>
  </si>
  <si>
    <r>
      <t>Kč.m</t>
    </r>
    <r>
      <rPr>
        <vertAlign val="superscript"/>
        <sz val="8"/>
        <color theme="1"/>
        <rFont val="Arial"/>
        <family val="2"/>
        <charset val="238"/>
      </rPr>
      <t>-3</t>
    </r>
  </si>
  <si>
    <t xml:space="preserve">ř. 10/B nebo
ř. 10/(D+F) nebo ř. 10 / H nebo ř. 10/ I
</t>
  </si>
  <si>
    <t>12.</t>
  </si>
  <si>
    <t>Vyrovnávací položky</t>
  </si>
  <si>
    <t>ř.12.1+ř.12.2</t>
  </si>
  <si>
    <t>12.1</t>
  </si>
  <si>
    <t>Vyrovnávací položka z roku t-2 dle platných pravidel cenové regulace</t>
  </si>
  <si>
    <t>12.2</t>
  </si>
  <si>
    <t>Finanční vypořádání rozdílu kalkulací prováděných podle metodiky OPŽP - finanční nástroje</t>
  </si>
  <si>
    <t>13.</t>
  </si>
  <si>
    <t>ÚVN + vyrovnávací položky</t>
  </si>
  <si>
    <t>ř. 10 + ř.12</t>
  </si>
  <si>
    <t>14.</t>
  </si>
  <si>
    <t>Kalkulační zisk / ztráta</t>
  </si>
  <si>
    <t>15.</t>
  </si>
  <si>
    <t xml:space="preserve"> - - podíl kalkul. zisku/ ztráty z ÚVN včetně vyrovnávacích položek
  (orientační ukazatel)</t>
  </si>
  <si>
    <t>%</t>
  </si>
  <si>
    <t>ř. 14/ř.13*100</t>
  </si>
  <si>
    <t>16.</t>
  </si>
  <si>
    <t xml:space="preserve"> - z ř. 14 prostředky na obnovu infrastr.majetku</t>
  </si>
  <si>
    <t>17.</t>
  </si>
  <si>
    <t xml:space="preserve"> - zisk k použití / ztráta</t>
  </si>
  <si>
    <t>ř.14 - ř.16</t>
  </si>
  <si>
    <t>18.</t>
  </si>
  <si>
    <t>Celkem ÚVN + vyrovnávací položky + kalkulační zisk / ztráta</t>
  </si>
  <si>
    <t>ř.13 + ř.14</t>
  </si>
  <si>
    <t>19.</t>
  </si>
  <si>
    <t>Voda fakturovaná pitná, odpadní + srážková</t>
  </si>
  <si>
    <r>
      <t>mil. m</t>
    </r>
    <r>
      <rPr>
        <vertAlign val="superscript"/>
        <sz val="8"/>
        <color theme="1"/>
        <rFont val="Arial"/>
        <family val="2"/>
        <charset val="238"/>
      </rPr>
      <t>3</t>
    </r>
  </si>
  <si>
    <t>ř. B nebo D+F nebo H nebo I</t>
  </si>
  <si>
    <t>20.</t>
  </si>
  <si>
    <t>UPLATŇOVANÁ CENA pro vodné, stočné</t>
  </si>
  <si>
    <r>
      <t>Kč.m</t>
    </r>
    <r>
      <rPr>
        <b/>
        <vertAlign val="superscript"/>
        <sz val="8"/>
        <color theme="1"/>
        <rFont val="Arial"/>
        <family val="2"/>
        <charset val="238"/>
      </rPr>
      <t>-3</t>
    </r>
  </si>
  <si>
    <t>ř. 18 / ř. 19</t>
  </si>
  <si>
    <t>21.</t>
  </si>
  <si>
    <t>UPLATŇOVANÁ CENA pro vodné, stočné + DPH</t>
  </si>
  <si>
    <t>ř.20 + DPH</t>
  </si>
  <si>
    <t>22.</t>
  </si>
  <si>
    <t>Plně obnovující cena</t>
  </si>
  <si>
    <t xml:space="preserve">Když (4.1 + 4.2) &lt; než VII. pak (ř. 10 - 4.1 - 4.2 – ř. 4.4 + VII. +4.4.7) / ř. 19 jinak (ř. 10-4.4+4.4.7) /ř. 19 </t>
  </si>
  <si>
    <t>Kalkulace pachtovného nebo nájemného</t>
  </si>
  <si>
    <t>Tabulka č.3</t>
  </si>
  <si>
    <t>Položka</t>
  </si>
  <si>
    <t>Pachtovné (nájemné) infrastrukturního majetku</t>
  </si>
  <si>
    <t>4.4.1</t>
  </si>
  <si>
    <t xml:space="preserve"> - odpisy propachtovaného (pronajatého) majetku infrastrukturního majetku</t>
  </si>
  <si>
    <t>4.4.2</t>
  </si>
  <si>
    <t xml:space="preserve"> - opravy infrastrukturního majetku obnovující, které hradí vlastník propachtovaného (pronajatého) infrastrukturního majetku</t>
  </si>
  <si>
    <t>4.4.3</t>
  </si>
  <si>
    <t xml:space="preserve"> - opravy infrastrukturního majetku ostatní, které hradí vlastník propachtovaného (pronajatého) infrastrukturního majetku</t>
  </si>
  <si>
    <t>4.4.4</t>
  </si>
  <si>
    <t xml:space="preserve"> - ostatní nákladové položky zahrnuté v pachtovném (nájemném) nad rámec položek č. 4.4.1, 4.4.2., 4.4.3</t>
  </si>
  <si>
    <t>4.4.5</t>
  </si>
  <si>
    <t xml:space="preserve"> - zisk / ztráta</t>
  </si>
  <si>
    <t>4.4.6</t>
  </si>
  <si>
    <t xml:space="preserve"> - z ř. 4.4.5 prostředky na obnovu pronajatého infrastrukturního majetku z pachtovného (nájemného)</t>
  </si>
  <si>
    <t>4.4.7</t>
  </si>
  <si>
    <t>Plně obnovující pachtovné (nájemné)
Když (4.4.1 + 4.4.2)&lt; než 4.4.8 pak (ř. 4.4.3 + 4.4.4 + 4.4.8) jinak (4.4.1 + 4.4.2 + 4.4.3 +4.4.4)</t>
  </si>
  <si>
    <t>4.4.8</t>
  </si>
  <si>
    <t xml:space="preserve">Prostředky obnovy propachtovaného (pronajatého) majetku na rok xxxx (t) (mil. Kč) podle PFO jeho vlastníka </t>
  </si>
  <si>
    <t>4.4.9</t>
  </si>
  <si>
    <t>Z toho: Prostředky na obnovu z pachtovného (nájemného) na rok xxxx (t)</t>
  </si>
  <si>
    <t>Vypracoval:</t>
  </si>
  <si>
    <t>Kontroloval:</t>
  </si>
  <si>
    <t>Telefon:</t>
  </si>
  <si>
    <t>email:</t>
  </si>
  <si>
    <t>Datum:</t>
  </si>
  <si>
    <t>Schválil-zástupce provozovatele</t>
  </si>
  <si>
    <t>Město Český Brod , IČ: 00235334</t>
  </si>
  <si>
    <t>Město Český Brod</t>
  </si>
  <si>
    <t>Výpočet (kalkulace) cen pro vodné a stočné pro kalendářní rok 2024</t>
  </si>
  <si>
    <t>Prostředky obnovy na rok 2024 podle PFO</t>
  </si>
  <si>
    <t>z toho: Prostředky na obnovu z vodného a stočného na rok 2024</t>
  </si>
  <si>
    <t>Kalkulace pro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</si>
</sst>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"/>
    <numFmt numFmtId="165" formatCode="0.000"/>
    <numFmt numFmtId="166" formatCode="#,##0.000"/>
    <numFmt numFmtId="167" formatCode="0.0000"/>
  </numFmts>
  <fonts count="3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vertAlign val="superscript"/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vertAlign val="superscript"/>
      <sz val="8"/>
      <color theme="1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1" applyNumberFormat="0" applyFill="0" applyAlignment="0" applyProtection="0"/>
    <xf numFmtId="0" fontId="10" fillId="3" borderId="0" applyNumberFormat="0" applyBorder="0" applyAlignment="0" applyProtection="0"/>
    <xf numFmtId="0" fontId="11" fillId="16" borderId="12" applyNumberFormat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" fillId="0" borderId="0"/>
    <xf numFmtId="0" fontId="7" fillId="18" borderId="16" applyNumberFormat="0" applyFont="0" applyAlignment="0" applyProtection="0"/>
    <xf numFmtId="0" fontId="17" fillId="0" borderId="1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18" applyNumberFormat="0" applyAlignment="0" applyProtection="0"/>
    <xf numFmtId="0" fontId="21" fillId="19" borderId="18" applyNumberFormat="0" applyAlignment="0" applyProtection="0"/>
    <xf numFmtId="0" fontId="22" fillId="19" borderId="1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29">
    <xf numFmtId="0" fontId="0" fillId="0" borderId="0" xfId="0"/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3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0" fillId="0" borderId="8" xfId="0" applyBorder="1"/>
    <xf numFmtId="2" fontId="2" fillId="0" borderId="7" xfId="0" applyNumberFormat="1" applyFont="1" applyBorder="1"/>
    <xf numFmtId="164" fontId="2" fillId="0" borderId="7" xfId="0" applyNumberFormat="1" applyFont="1" applyBorder="1"/>
    <xf numFmtId="16" fontId="3" fillId="0" borderId="6" xfId="0" applyNumberFormat="1" applyFont="1" applyBorder="1"/>
    <xf numFmtId="0" fontId="3" fillId="0" borderId="9" xfId="0" applyFont="1" applyBorder="1"/>
    <xf numFmtId="164" fontId="3" fillId="0" borderId="6" xfId="0" applyNumberFormat="1" applyFont="1" applyBorder="1"/>
    <xf numFmtId="0" fontId="3" fillId="0" borderId="6" xfId="0" applyFont="1" applyBorder="1"/>
    <xf numFmtId="0" fontId="4" fillId="0" borderId="8" xfId="0" applyFont="1" applyBorder="1"/>
    <xf numFmtId="0" fontId="4" fillId="0" borderId="10" xfId="0" applyFont="1" applyBorder="1"/>
    <xf numFmtId="164" fontId="4" fillId="0" borderId="8" xfId="0" applyNumberFormat="1" applyFont="1" applyBorder="1"/>
    <xf numFmtId="0" fontId="3" fillId="0" borderId="7" xfId="0" applyFont="1" applyBorder="1"/>
    <xf numFmtId="164" fontId="3" fillId="0" borderId="7" xfId="0" applyNumberFormat="1" applyFont="1" applyBorder="1"/>
    <xf numFmtId="0" fontId="2" fillId="0" borderId="8" xfId="0" applyFont="1" applyBorder="1"/>
    <xf numFmtId="164" fontId="2" fillId="0" borderId="8" xfId="0" applyNumberFormat="1" applyFont="1" applyBorder="1"/>
    <xf numFmtId="0" fontId="5" fillId="0" borderId="3" xfId="0" applyFont="1" applyBorder="1"/>
    <xf numFmtId="164" fontId="5" fillId="0" borderId="3" xfId="0" applyNumberFormat="1" applyFont="1" applyBorder="1"/>
    <xf numFmtId="0" fontId="5" fillId="0" borderId="7" xfId="0" applyFont="1" applyBorder="1"/>
    <xf numFmtId="164" fontId="5" fillId="0" borderId="7" xfId="0" applyNumberFormat="1" applyFont="1" applyBorder="1"/>
    <xf numFmtId="0" fontId="2" fillId="0" borderId="8" xfId="0" applyFont="1" applyFill="1" applyBorder="1"/>
    <xf numFmtId="164" fontId="2" fillId="0" borderId="8" xfId="0" applyNumberFormat="1" applyFont="1" applyFill="1" applyBorder="1"/>
    <xf numFmtId="14" fontId="3" fillId="0" borderId="6" xfId="0" applyNumberFormat="1" applyFont="1" applyBorder="1"/>
    <xf numFmtId="0" fontId="4" fillId="0" borderId="7" xfId="0" applyFont="1" applyBorder="1"/>
    <xf numFmtId="0" fontId="2" fillId="0" borderId="6" xfId="0" applyFont="1" applyBorder="1"/>
    <xf numFmtId="164" fontId="2" fillId="0" borderId="6" xfId="0" applyNumberFormat="1" applyFont="1" applyBorder="1"/>
    <xf numFmtId="0" fontId="5" fillId="0" borderId="6" xfId="0" applyFont="1" applyBorder="1"/>
    <xf numFmtId="164" fontId="5" fillId="0" borderId="6" xfId="0" applyNumberFormat="1" applyFont="1" applyBorder="1"/>
    <xf numFmtId="16" fontId="5" fillId="0" borderId="6" xfId="0" applyNumberFormat="1" applyFont="1" applyBorder="1"/>
    <xf numFmtId="2" fontId="2" fillId="0" borderId="8" xfId="0" applyNumberFormat="1" applyFont="1" applyBorder="1"/>
    <xf numFmtId="0" fontId="4" fillId="0" borderId="3" xfId="0" applyFont="1" applyBorder="1"/>
    <xf numFmtId="164" fontId="4" fillId="0" borderId="7" xfId="0" applyNumberFormat="1" applyFont="1" applyBorder="1"/>
    <xf numFmtId="2" fontId="2" fillId="0" borderId="8" xfId="0" applyNumberFormat="1" applyFont="1" applyBorder="1" applyAlignment="1">
      <alignment horizontal="right"/>
    </xf>
    <xf numFmtId="0" fontId="0" fillId="0" borderId="7" xfId="0" applyBorder="1"/>
    <xf numFmtId="164" fontId="0" fillId="0" borderId="7" xfId="0" applyNumberFormat="1" applyBorder="1"/>
    <xf numFmtId="0" fontId="0" fillId="0" borderId="0" xfId="0" applyBorder="1"/>
    <xf numFmtId="1" fontId="0" fillId="0" borderId="0" xfId="0" applyNumberFormat="1" applyAlignment="1">
      <alignment horizontal="right"/>
    </xf>
    <xf numFmtId="0" fontId="2" fillId="0" borderId="0" xfId="0" applyFont="1"/>
    <xf numFmtId="2" fontId="2" fillId="0" borderId="0" xfId="0" applyNumberFormat="1" applyFont="1" applyBorder="1" applyAlignment="1">
      <alignment horizontal="left"/>
    </xf>
    <xf numFmtId="2" fontId="2" fillId="0" borderId="0" xfId="0" applyNumberFormat="1" applyFont="1"/>
    <xf numFmtId="2" fontId="2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0" fontId="30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30" fillId="0" borderId="0" xfId="0" applyFont="1" applyBorder="1"/>
    <xf numFmtId="0" fontId="25" fillId="0" borderId="29" xfId="0" applyFont="1" applyBorder="1"/>
    <xf numFmtId="0" fontId="25" fillId="0" borderId="27" xfId="0" applyFont="1" applyBorder="1"/>
    <xf numFmtId="0" fontId="0" fillId="0" borderId="8" xfId="0" applyBorder="1"/>
    <xf numFmtId="0" fontId="0" fillId="0" borderId="0" xfId="0"/>
    <xf numFmtId="0" fontId="25" fillId="0" borderId="0" xfId="0" applyFont="1" applyBorder="1"/>
    <xf numFmtId="0" fontId="28" fillId="0" borderId="0" xfId="0" applyFont="1"/>
    <xf numFmtId="0" fontId="27" fillId="0" borderId="0" xfId="0" applyFont="1"/>
    <xf numFmtId="0" fontId="28" fillId="0" borderId="0" xfId="0" applyFont="1" applyBorder="1"/>
    <xf numFmtId="0" fontId="29" fillId="0" borderId="0" xfId="0" applyFont="1"/>
    <xf numFmtId="0" fontId="29" fillId="0" borderId="8" xfId="0" applyFont="1" applyBorder="1"/>
    <xf numFmtId="0" fontId="31" fillId="0" borderId="8" xfId="0" applyFont="1" applyBorder="1"/>
    <xf numFmtId="0" fontId="29" fillId="0" borderId="0" xfId="0" applyFont="1" applyBorder="1"/>
    <xf numFmtId="0" fontId="29" fillId="0" borderId="0" xfId="0" applyFont="1" applyBorder="1" applyAlignment="1">
      <alignment horizontal="center"/>
    </xf>
    <xf numFmtId="0" fontId="29" fillId="0" borderId="8" xfId="0" applyFont="1" applyBorder="1" applyAlignment="1">
      <alignment horizontal="left"/>
    </xf>
    <xf numFmtId="0" fontId="25" fillId="0" borderId="28" xfId="0" applyFont="1" applyBorder="1"/>
    <xf numFmtId="0" fontId="28" fillId="0" borderId="0" xfId="0" applyFont="1" applyBorder="1" applyAlignment="1">
      <alignment horizontal="center"/>
    </xf>
    <xf numFmtId="0" fontId="29" fillId="0" borderId="46" xfId="0" applyFont="1" applyBorder="1" applyAlignment="1">
      <alignment horizontal="center"/>
    </xf>
    <xf numFmtId="0" fontId="29" fillId="0" borderId="47" xfId="0" applyFont="1" applyBorder="1" applyAlignment="1">
      <alignment horizontal="center"/>
    </xf>
    <xf numFmtId="0" fontId="31" fillId="0" borderId="46" xfId="0" applyFont="1" applyBorder="1"/>
    <xf numFmtId="0" fontId="31" fillId="0" borderId="47" xfId="0" applyFont="1" applyBorder="1"/>
    <xf numFmtId="49" fontId="29" fillId="0" borderId="51" xfId="0" applyNumberFormat="1" applyFont="1" applyBorder="1"/>
    <xf numFmtId="0" fontId="29" fillId="0" borderId="7" xfId="0" applyFont="1" applyBorder="1"/>
    <xf numFmtId="49" fontId="29" fillId="0" borderId="38" xfId="0" applyNumberFormat="1" applyFont="1" applyBorder="1"/>
    <xf numFmtId="49" fontId="29" fillId="0" borderId="41" xfId="0" applyNumberFormat="1" applyFont="1" applyBorder="1"/>
    <xf numFmtId="0" fontId="29" fillId="0" borderId="42" xfId="0" applyFont="1" applyBorder="1"/>
    <xf numFmtId="0" fontId="31" fillId="0" borderId="55" xfId="0" applyFont="1" applyBorder="1"/>
    <xf numFmtId="0" fontId="31" fillId="0" borderId="56" xfId="0" applyFont="1" applyBorder="1"/>
    <xf numFmtId="0" fontId="29" fillId="0" borderId="51" xfId="0" applyFont="1" applyBorder="1"/>
    <xf numFmtId="0" fontId="29" fillId="0" borderId="41" xfId="0" applyFont="1" applyBorder="1"/>
    <xf numFmtId="0" fontId="29" fillId="0" borderId="38" xfId="0" applyFont="1" applyBorder="1"/>
    <xf numFmtId="0" fontId="31" fillId="0" borderId="38" xfId="0" applyFont="1" applyBorder="1"/>
    <xf numFmtId="0" fontId="31" fillId="0" borderId="57" xfId="0" applyFont="1" applyBorder="1"/>
    <xf numFmtId="0" fontId="31" fillId="0" borderId="3" xfId="0" applyFont="1" applyBorder="1"/>
    <xf numFmtId="0" fontId="31" fillId="0" borderId="58" xfId="0" applyFont="1" applyBorder="1"/>
    <xf numFmtId="0" fontId="31" fillId="0" borderId="59" xfId="0" applyFont="1" applyBorder="1"/>
    <xf numFmtId="0" fontId="29" fillId="0" borderId="35" xfId="0" applyFont="1" applyBorder="1"/>
    <xf numFmtId="0" fontId="29" fillId="0" borderId="36" xfId="0" applyFont="1" applyBorder="1"/>
    <xf numFmtId="0" fontId="29" fillId="0" borderId="8" xfId="0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29" fillId="0" borderId="38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wrapText="1"/>
    </xf>
    <xf numFmtId="0" fontId="29" fillId="0" borderId="38" xfId="0" applyFont="1" applyBorder="1" applyAlignment="1">
      <alignment vertical="center"/>
    </xf>
    <xf numFmtId="0" fontId="29" fillId="0" borderId="8" xfId="0" applyFont="1" applyBorder="1" applyAlignment="1">
      <alignment vertical="center"/>
    </xf>
    <xf numFmtId="2" fontId="29" fillId="0" borderId="8" xfId="0" applyNumberFormat="1" applyFont="1" applyBorder="1"/>
    <xf numFmtId="2" fontId="29" fillId="0" borderId="39" xfId="0" applyNumberFormat="1" applyFont="1" applyBorder="1"/>
    <xf numFmtId="49" fontId="29" fillId="0" borderId="38" xfId="0" applyNumberFormat="1" applyFont="1" applyBorder="1" applyAlignment="1">
      <alignment vertical="center"/>
    </xf>
    <xf numFmtId="0" fontId="29" fillId="0" borderId="8" xfId="0" applyFont="1" applyBorder="1" applyAlignment="1">
      <alignment vertical="center" wrapText="1"/>
    </xf>
    <xf numFmtId="165" fontId="29" fillId="0" borderId="8" xfId="0" applyNumberFormat="1" applyFont="1" applyBorder="1"/>
    <xf numFmtId="166" fontId="29" fillId="0" borderId="39" xfId="0" applyNumberFormat="1" applyFont="1" applyBorder="1"/>
    <xf numFmtId="0" fontId="29" fillId="0" borderId="39" xfId="0" applyFont="1" applyBorder="1"/>
    <xf numFmtId="0" fontId="29" fillId="0" borderId="8" xfId="0" applyFont="1" applyBorder="1" applyAlignment="1">
      <alignment wrapText="1"/>
    </xf>
    <xf numFmtId="165" fontId="29" fillId="0" borderId="39" xfId="0" applyNumberFormat="1" applyFont="1" applyBorder="1"/>
    <xf numFmtId="2" fontId="31" fillId="0" borderId="8" xfId="0" applyNumberFormat="1" applyFont="1" applyBorder="1"/>
    <xf numFmtId="2" fontId="31" fillId="0" borderId="39" xfId="0" applyNumberFormat="1" applyFont="1" applyBorder="1"/>
    <xf numFmtId="0" fontId="29" fillId="0" borderId="41" xfId="0" applyFont="1" applyBorder="1" applyAlignment="1">
      <alignment vertical="center"/>
    </xf>
    <xf numFmtId="0" fontId="29" fillId="0" borderId="42" xfId="0" applyFont="1" applyBorder="1" applyAlignment="1">
      <alignment vertical="center"/>
    </xf>
    <xf numFmtId="166" fontId="29" fillId="0" borderId="63" xfId="0" applyNumberFormat="1" applyFont="1" applyBorder="1"/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wrapText="1"/>
    </xf>
    <xf numFmtId="166" fontId="29" fillId="0" borderId="0" xfId="0" applyNumberFormat="1" applyFont="1" applyBorder="1"/>
    <xf numFmtId="0" fontId="29" fillId="0" borderId="64" xfId="0" applyFont="1" applyBorder="1" applyAlignment="1">
      <alignment horizontal="left"/>
    </xf>
    <xf numFmtId="0" fontId="30" fillId="0" borderId="64" xfId="0" applyFont="1" applyBorder="1" applyAlignment="1">
      <alignment horizontal="center"/>
    </xf>
    <xf numFmtId="0" fontId="29" fillId="0" borderId="64" xfId="0" applyFont="1" applyBorder="1" applyAlignment="1">
      <alignment horizontal="center"/>
    </xf>
    <xf numFmtId="49" fontId="29" fillId="0" borderId="51" xfId="0" applyNumberFormat="1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 wrapText="1"/>
    </xf>
    <xf numFmtId="0" fontId="29" fillId="0" borderId="42" xfId="0" applyFont="1" applyBorder="1" applyAlignment="1">
      <alignment wrapText="1"/>
    </xf>
    <xf numFmtId="49" fontId="29" fillId="0" borderId="0" xfId="0" applyNumberFormat="1" applyFont="1" applyBorder="1"/>
    <xf numFmtId="0" fontId="29" fillId="0" borderId="0" xfId="0" applyFont="1" applyBorder="1" applyAlignment="1">
      <alignment wrapText="1"/>
    </xf>
    <xf numFmtId="0" fontId="24" fillId="0" borderId="0" xfId="0" applyFont="1" applyBorder="1" applyAlignment="1">
      <alignment horizontal="center"/>
    </xf>
    <xf numFmtId="167" fontId="29" fillId="0" borderId="8" xfId="0" applyNumberFormat="1" applyFont="1" applyBorder="1"/>
    <xf numFmtId="0" fontId="25" fillId="0" borderId="4" xfId="0" applyFont="1" applyBorder="1" applyAlignment="1">
      <alignment horizontal="left"/>
    </xf>
    <xf numFmtId="0" fontId="25" fillId="0" borderId="5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28" fillId="0" borderId="20" xfId="0" applyFont="1" applyBorder="1" applyAlignment="1">
      <alignment horizontal="left"/>
    </xf>
    <xf numFmtId="0" fontId="28" fillId="0" borderId="30" xfId="0" applyFont="1" applyBorder="1" applyAlignment="1">
      <alignment horizontal="left"/>
    </xf>
    <xf numFmtId="0" fontId="25" fillId="0" borderId="2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8" fillId="0" borderId="21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5" fillId="0" borderId="31" xfId="0" applyFont="1" applyBorder="1" applyAlignment="1">
      <alignment horizontal="left"/>
    </xf>
    <xf numFmtId="0" fontId="25" fillId="0" borderId="32" xfId="0" applyFont="1" applyBorder="1" applyAlignment="1">
      <alignment horizontal="left"/>
    </xf>
    <xf numFmtId="0" fontId="28" fillId="0" borderId="25" xfId="0" applyFont="1" applyBorder="1" applyAlignment="1">
      <alignment horizontal="left"/>
    </xf>
    <xf numFmtId="0" fontId="28" fillId="0" borderId="33" xfId="0" applyFont="1" applyBorder="1" applyAlignment="1">
      <alignment horizontal="left"/>
    </xf>
    <xf numFmtId="0" fontId="28" fillId="0" borderId="26" xfId="0" applyFont="1" applyBorder="1" applyAlignment="1">
      <alignment horizontal="left"/>
    </xf>
    <xf numFmtId="0" fontId="25" fillId="0" borderId="22" xfId="0" applyFont="1" applyBorder="1" applyAlignment="1">
      <alignment horizontal="left"/>
    </xf>
    <xf numFmtId="0" fontId="25" fillId="0" borderId="9" xfId="0" applyFont="1" applyBorder="1" applyAlignment="1">
      <alignment horizontal="left"/>
    </xf>
    <xf numFmtId="0" fontId="25" fillId="0" borderId="8" xfId="0" applyFont="1" applyBorder="1" applyAlignment="1">
      <alignment horizontal="left"/>
    </xf>
    <xf numFmtId="0" fontId="28" fillId="0" borderId="8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5" fillId="0" borderId="34" xfId="0" applyFont="1" applyBorder="1" applyAlignment="1">
      <alignment horizontal="left"/>
    </xf>
    <xf numFmtId="0" fontId="28" fillId="0" borderId="34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35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25" fillId="0" borderId="8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166" fontId="32" fillId="0" borderId="48" xfId="0" applyNumberFormat="1" applyFont="1" applyBorder="1" applyAlignment="1">
      <alignment horizontal="center"/>
    </xf>
    <xf numFmtId="166" fontId="32" fillId="0" borderId="49" xfId="0" applyNumberFormat="1" applyFont="1" applyBorder="1" applyAlignment="1">
      <alignment horizontal="center"/>
    </xf>
    <xf numFmtId="165" fontId="32" fillId="0" borderId="48" xfId="0" applyNumberFormat="1" applyFont="1" applyBorder="1" applyAlignment="1">
      <alignment horizontal="center"/>
    </xf>
    <xf numFmtId="165" fontId="32" fillId="0" borderId="50" xfId="0" applyNumberFormat="1" applyFont="1" applyBorder="1" applyAlignment="1">
      <alignment horizontal="center"/>
    </xf>
    <xf numFmtId="166" fontId="24" fillId="0" borderId="52" xfId="0" applyNumberFormat="1" applyFont="1" applyBorder="1" applyAlignment="1">
      <alignment horizontal="center"/>
    </xf>
    <xf numFmtId="166" fontId="24" fillId="0" borderId="53" xfId="0" applyNumberFormat="1" applyFont="1" applyBorder="1" applyAlignment="1">
      <alignment horizontal="center"/>
    </xf>
    <xf numFmtId="166" fontId="24" fillId="0" borderId="54" xfId="0" applyNumberFormat="1" applyFont="1" applyBorder="1" applyAlignment="1">
      <alignment horizontal="center"/>
    </xf>
    <xf numFmtId="166" fontId="24" fillId="0" borderId="21" xfId="0" applyNumberFormat="1" applyFont="1" applyBorder="1" applyAlignment="1">
      <alignment horizontal="center"/>
    </xf>
    <xf numFmtId="166" fontId="24" fillId="0" borderId="10" xfId="0" applyNumberFormat="1" applyFont="1" applyBorder="1" applyAlignment="1">
      <alignment horizontal="center"/>
    </xf>
    <xf numFmtId="166" fontId="24" fillId="0" borderId="40" xfId="0" applyNumberFormat="1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43" xfId="0" applyFont="1" applyBorder="1" applyAlignment="1">
      <alignment horizontal="center"/>
    </xf>
    <xf numFmtId="0" fontId="25" fillId="0" borderId="44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29" fillId="0" borderId="48" xfId="0" applyFont="1" applyBorder="1" applyAlignment="1">
      <alignment horizontal="center"/>
    </xf>
    <xf numFmtId="0" fontId="29" fillId="0" borderId="49" xfId="0" applyFont="1" applyBorder="1" applyAlignment="1">
      <alignment horizontal="center"/>
    </xf>
    <xf numFmtId="0" fontId="29" fillId="0" borderId="50" xfId="0" applyFont="1" applyBorder="1" applyAlignment="1">
      <alignment horizontal="center"/>
    </xf>
    <xf numFmtId="166" fontId="24" fillId="0" borderId="43" xfId="0" applyNumberFormat="1" applyFont="1" applyBorder="1" applyAlignment="1">
      <alignment horizontal="center"/>
    </xf>
    <xf numFmtId="166" fontId="24" fillId="0" borderId="44" xfId="0" applyNumberFormat="1" applyFont="1" applyBorder="1" applyAlignment="1">
      <alignment horizontal="center"/>
    </xf>
    <xf numFmtId="166" fontId="24" fillId="0" borderId="45" xfId="0" applyNumberFormat="1" applyFont="1" applyBorder="1" applyAlignment="1">
      <alignment horizontal="center"/>
    </xf>
    <xf numFmtId="166" fontId="32" fillId="0" borderId="50" xfId="0" applyNumberFormat="1" applyFont="1" applyBorder="1" applyAlignment="1">
      <alignment horizontal="center"/>
    </xf>
    <xf numFmtId="166" fontId="24" fillId="0" borderId="4" xfId="0" applyNumberFormat="1" applyFont="1" applyBorder="1" applyAlignment="1">
      <alignment horizontal="center"/>
    </xf>
    <xf numFmtId="166" fontId="24" fillId="0" borderId="5" xfId="0" applyNumberFormat="1" applyFont="1" applyBorder="1" applyAlignment="1">
      <alignment horizontal="center"/>
    </xf>
    <xf numFmtId="166" fontId="32" fillId="0" borderId="21" xfId="0" applyNumberFormat="1" applyFont="1" applyBorder="1" applyAlignment="1">
      <alignment horizontal="center"/>
    </xf>
    <xf numFmtId="166" fontId="32" fillId="0" borderId="10" xfId="0" applyNumberFormat="1" applyFont="1" applyBorder="1" applyAlignment="1">
      <alignment horizontal="center"/>
    </xf>
    <xf numFmtId="166" fontId="32" fillId="0" borderId="40" xfId="0" applyNumberFormat="1" applyFont="1" applyBorder="1" applyAlignment="1">
      <alignment horizontal="center"/>
    </xf>
    <xf numFmtId="166" fontId="32" fillId="0" borderId="60" xfId="0" applyNumberFormat="1" applyFont="1" applyBorder="1" applyAlignment="1">
      <alignment horizontal="center"/>
    </xf>
    <xf numFmtId="166" fontId="32" fillId="0" borderId="61" xfId="0" applyNumberFormat="1" applyFont="1" applyBorder="1" applyAlignment="1">
      <alignment horizontal="center"/>
    </xf>
    <xf numFmtId="166" fontId="32" fillId="0" borderId="62" xfId="0" applyNumberFormat="1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165" fontId="24" fillId="0" borderId="21" xfId="0" applyNumberFormat="1" applyFont="1" applyBorder="1" applyAlignment="1">
      <alignment horizontal="center"/>
    </xf>
    <xf numFmtId="165" fontId="24" fillId="0" borderId="10" xfId="0" applyNumberFormat="1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29" fillId="0" borderId="35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9" fillId="0" borderId="8" xfId="0" applyFont="1" applyBorder="1" applyAlignment="1">
      <alignment horizontal="left"/>
    </xf>
    <xf numFmtId="0" fontId="29" fillId="0" borderId="8" xfId="0" applyFont="1" applyBorder="1" applyAlignment="1">
      <alignment horizont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/>
    </xf>
    <xf numFmtId="0" fontId="29" fillId="0" borderId="2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/>
    </xf>
    <xf numFmtId="0" fontId="29" fillId="0" borderId="42" xfId="0" applyFont="1" applyBorder="1" applyAlignment="1">
      <alignment horizontal="center" wrapText="1"/>
    </xf>
    <xf numFmtId="166" fontId="24" fillId="0" borderId="4" xfId="0" applyNumberFormat="1" applyFont="1" applyBorder="1" applyAlignment="1">
      <alignment horizontal="center" vertical="center"/>
    </xf>
    <xf numFmtId="166" fontId="24" fillId="0" borderId="5" xfId="0" applyNumberFormat="1" applyFont="1" applyBorder="1" applyAlignment="1">
      <alignment horizontal="center" vertical="center"/>
    </xf>
    <xf numFmtId="166" fontId="24" fillId="0" borderId="65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9" fillId="0" borderId="41" xfId="0" applyFont="1" applyBorder="1" applyAlignment="1">
      <alignment horizontal="left"/>
    </xf>
    <xf numFmtId="0" fontId="29" fillId="0" borderId="42" xfId="0" applyFont="1" applyBorder="1" applyAlignment="1">
      <alignment horizontal="left"/>
    </xf>
    <xf numFmtId="0" fontId="28" fillId="0" borderId="42" xfId="0" applyFont="1" applyBorder="1" applyAlignment="1">
      <alignment horizontal="center"/>
    </xf>
    <xf numFmtId="0" fontId="28" fillId="0" borderId="63" xfId="0" applyFont="1" applyBorder="1" applyAlignment="1">
      <alignment horizontal="center"/>
    </xf>
    <xf numFmtId="0" fontId="29" fillId="0" borderId="38" xfId="0" applyFont="1" applyBorder="1" applyAlignment="1">
      <alignment horizontal="left"/>
    </xf>
    <xf numFmtId="0" fontId="28" fillId="0" borderId="39" xfId="0" applyFont="1" applyBorder="1" applyAlignment="1">
      <alignment horizontal="center"/>
    </xf>
    <xf numFmtId="0" fontId="33" fillId="0" borderId="8" xfId="51" applyBorder="1" applyAlignment="1">
      <alignment horizontal="center"/>
    </xf>
    <xf numFmtId="0" fontId="29" fillId="0" borderId="35" xfId="0" applyFont="1" applyBorder="1" applyAlignment="1">
      <alignment horizontal="left"/>
    </xf>
    <xf numFmtId="0" fontId="29" fillId="0" borderId="36" xfId="0" applyFont="1" applyBorder="1" applyAlignment="1">
      <alignment horizontal="left"/>
    </xf>
    <xf numFmtId="0" fontId="29" fillId="0" borderId="36" xfId="0" applyFont="1" applyBorder="1" applyAlignment="1">
      <alignment horizontal="center"/>
    </xf>
    <xf numFmtId="0" fontId="29" fillId="0" borderId="37" xfId="0" applyFont="1" applyBorder="1" applyAlignment="1">
      <alignment horizontal="center"/>
    </xf>
  </cellXfs>
  <cellStyles count="52">
    <cellStyle name="20 % – Zvýraznění1 2" xfId="4"/>
    <cellStyle name="20 % – Zvýraznění2 2" xfId="5"/>
    <cellStyle name="20 % – Zvýraznění3 2" xfId="6"/>
    <cellStyle name="20 % – Zvýraznění4 2" xfId="7"/>
    <cellStyle name="20 % – Zvýraznění5 2" xfId="8"/>
    <cellStyle name="20 % – Zvýraznění6 2" xfId="9"/>
    <cellStyle name="40 % – Zvýraznění1 2" xfId="10"/>
    <cellStyle name="40 % – Zvýraznění2 2" xfId="11"/>
    <cellStyle name="40 % – Zvýraznění3 2" xfId="12"/>
    <cellStyle name="40 % – Zvýraznění4 2" xfId="13"/>
    <cellStyle name="40 % – Zvýraznění5 2" xfId="14"/>
    <cellStyle name="40 % – Zvýraznění6 2" xfId="15"/>
    <cellStyle name="60 % – Zvýraznění1 2" xfId="16"/>
    <cellStyle name="60 % – Zvýraznění2 2" xfId="17"/>
    <cellStyle name="60 % – Zvýraznění3 2" xfId="18"/>
    <cellStyle name="60 % – Zvýraznění4 2" xfId="19"/>
    <cellStyle name="60 % – Zvýraznění5 2" xfId="20"/>
    <cellStyle name="60 % – Zvýraznění6 2" xfId="21"/>
    <cellStyle name="Celkem 2" xfId="22"/>
    <cellStyle name="Čárka 2" xfId="2"/>
    <cellStyle name="Čárka 2 2" xfId="49"/>
    <cellStyle name="Čárka 3" xfId="47"/>
    <cellStyle name="Čárka 3 2" xfId="50"/>
    <cellStyle name="Hypertextový odkaz" xfId="51" builtinId="8"/>
    <cellStyle name="Chybně 2" xfId="23"/>
    <cellStyle name="Kontrolní buňka 2" xfId="24"/>
    <cellStyle name="Nadpis 1 2" xfId="25"/>
    <cellStyle name="Nadpis 2 2" xfId="26"/>
    <cellStyle name="Nadpis 3 2" xfId="27"/>
    <cellStyle name="Nadpis 4 2" xfId="28"/>
    <cellStyle name="Název 2" xfId="29"/>
    <cellStyle name="Neutrální 2" xfId="30"/>
    <cellStyle name="Normal_Financni model v3.0.2" xfId="31"/>
    <cellStyle name="Normální" xfId="0" builtinId="0"/>
    <cellStyle name="Normální 2" xfId="1"/>
    <cellStyle name="Normální 3" xfId="46"/>
    <cellStyle name="Poznámka 2" xfId="32"/>
    <cellStyle name="Procenta 2" xfId="3"/>
    <cellStyle name="Procenta 3" xfId="48"/>
    <cellStyle name="Propojená buňka 2" xfId="33"/>
    <cellStyle name="Správně 2" xfId="34"/>
    <cellStyle name="Text upozornění 2" xfId="35"/>
    <cellStyle name="Vstup 2" xfId="36"/>
    <cellStyle name="Výpočet 2" xfId="37"/>
    <cellStyle name="Výstup 2" xfId="38"/>
    <cellStyle name="Vysvětlující text 2" xfId="39"/>
    <cellStyle name="Zvýraznění 1 2" xfId="40"/>
    <cellStyle name="Zvýraznění 2 2" xfId="41"/>
    <cellStyle name="Zvýraznění 3 2" xfId="42"/>
    <cellStyle name="Zvýraznění 4 2" xfId="43"/>
    <cellStyle name="Zvýraznění 5 2" xfId="44"/>
    <cellStyle name="Zvýraznění 6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>
      <selection activeCell="K43" sqref="K43"/>
    </sheetView>
  </sheetViews>
  <sheetFormatPr defaultRowHeight="15" x14ac:dyDescent="0.25"/>
  <cols>
    <col min="2" max="2" width="41.42578125" bestFit="1" customWidth="1"/>
    <col min="3" max="3" width="17.140625" hidden="1" customWidth="1"/>
    <col min="4" max="4" width="17" hidden="1" customWidth="1"/>
    <col min="5" max="5" width="16.42578125" customWidth="1"/>
    <col min="6" max="6" width="15.85546875" customWidth="1"/>
  </cols>
  <sheetData>
    <row r="1" spans="1:6" x14ac:dyDescent="0.25">
      <c r="A1" t="s">
        <v>0</v>
      </c>
      <c r="B1" s="1"/>
      <c r="C1" s="3" t="s">
        <v>97</v>
      </c>
      <c r="D1" s="3" t="s">
        <v>97</v>
      </c>
      <c r="E1" s="3" t="s">
        <v>97</v>
      </c>
      <c r="F1" s="3" t="s">
        <v>97</v>
      </c>
    </row>
    <row r="2" spans="1:6" x14ac:dyDescent="0.25">
      <c r="A2" s="4"/>
      <c r="B2" s="5" t="s">
        <v>98</v>
      </c>
      <c r="C2" s="6" t="s">
        <v>2</v>
      </c>
      <c r="D2" s="6" t="s">
        <v>2</v>
      </c>
      <c r="E2" s="6" t="s">
        <v>2</v>
      </c>
      <c r="F2" s="6" t="s">
        <v>2</v>
      </c>
    </row>
    <row r="3" spans="1:6" x14ac:dyDescent="0.25">
      <c r="A3" s="7"/>
      <c r="B3" s="8" t="s">
        <v>3</v>
      </c>
      <c r="C3" s="9">
        <v>2021</v>
      </c>
      <c r="D3" s="9">
        <v>2022</v>
      </c>
      <c r="E3" s="9">
        <v>2023</v>
      </c>
      <c r="F3" s="9">
        <v>2024</v>
      </c>
    </row>
    <row r="4" spans="1:6" x14ac:dyDescent="0.25">
      <c r="A4" s="10" t="s">
        <v>4</v>
      </c>
      <c r="B4" s="11" t="s">
        <v>5</v>
      </c>
      <c r="C4" s="11" t="s">
        <v>100</v>
      </c>
      <c r="D4" s="11" t="s">
        <v>100</v>
      </c>
      <c r="E4" s="11" t="s">
        <v>100</v>
      </c>
      <c r="F4" s="11" t="s">
        <v>6</v>
      </c>
    </row>
    <row r="5" spans="1:6" x14ac:dyDescent="0.25">
      <c r="A5" s="10"/>
      <c r="B5" s="11"/>
      <c r="C5" s="12"/>
      <c r="D5" s="12"/>
      <c r="E5" s="12"/>
      <c r="F5" s="57"/>
    </row>
    <row r="6" spans="1:6" x14ac:dyDescent="0.25">
      <c r="A6" s="13" t="s">
        <v>7</v>
      </c>
      <c r="B6" s="13" t="s">
        <v>8</v>
      </c>
      <c r="C6" s="14">
        <f>C7+C8+C9+C10</f>
        <v>4091.7539999999999</v>
      </c>
      <c r="D6" s="14">
        <f>D7+D8+D9+D10</f>
        <v>4246.47</v>
      </c>
      <c r="E6" s="14">
        <f>E7+E8+E9+E10</f>
        <v>5534.0590000000002</v>
      </c>
      <c r="F6" s="14">
        <f>F7+F8+F9+F10</f>
        <v>5484.8339999999998</v>
      </c>
    </row>
    <row r="7" spans="1:6" x14ac:dyDescent="0.25">
      <c r="A7" s="15" t="s">
        <v>9</v>
      </c>
      <c r="B7" s="16" t="s">
        <v>10</v>
      </c>
      <c r="C7" s="17">
        <v>406</v>
      </c>
      <c r="D7" s="17">
        <v>395</v>
      </c>
      <c r="E7" s="17">
        <v>390</v>
      </c>
      <c r="F7" s="17">
        <v>494</v>
      </c>
    </row>
    <row r="8" spans="1:6" x14ac:dyDescent="0.25">
      <c r="A8" s="18" t="s">
        <v>11</v>
      </c>
      <c r="B8" s="16" t="s">
        <v>12</v>
      </c>
      <c r="C8" s="17">
        <v>3200</v>
      </c>
      <c r="D8" s="17">
        <v>3300</v>
      </c>
      <c r="E8" s="17">
        <v>4379</v>
      </c>
      <c r="F8" s="17">
        <v>4307.75</v>
      </c>
    </row>
    <row r="9" spans="1:6" x14ac:dyDescent="0.25">
      <c r="A9" s="15" t="s">
        <v>13</v>
      </c>
      <c r="B9" s="16" t="s">
        <v>14</v>
      </c>
      <c r="C9" s="17">
        <v>182.75399999999999</v>
      </c>
      <c r="D9" s="17">
        <v>211.5</v>
      </c>
      <c r="E9" s="17">
        <v>299.47300000000001</v>
      </c>
      <c r="F9" s="17">
        <v>267.38499999999999</v>
      </c>
    </row>
    <row r="10" spans="1:6" x14ac:dyDescent="0.25">
      <c r="A10" s="18" t="s">
        <v>15</v>
      </c>
      <c r="B10" s="16" t="s">
        <v>16</v>
      </c>
      <c r="C10" s="17">
        <v>303</v>
      </c>
      <c r="D10" s="17">
        <v>339.97</v>
      </c>
      <c r="E10" s="17">
        <v>465.58600000000001</v>
      </c>
      <c r="F10" s="17">
        <v>415.69900000000001</v>
      </c>
    </row>
    <row r="11" spans="1:6" x14ac:dyDescent="0.25">
      <c r="A11" s="19" t="s">
        <v>17</v>
      </c>
      <c r="B11" s="20" t="s">
        <v>18</v>
      </c>
      <c r="C11" s="21">
        <f>C12+C13</f>
        <v>455.02600000000001</v>
      </c>
      <c r="D11" s="21">
        <f>D12+D13</f>
        <v>475.16500000000002</v>
      </c>
      <c r="E11" s="21">
        <f>E12+E13</f>
        <v>1443.2270000000001</v>
      </c>
      <c r="F11" s="21">
        <f>F12+F13</f>
        <v>1418.624</v>
      </c>
    </row>
    <row r="12" spans="1:6" x14ac:dyDescent="0.25">
      <c r="A12" s="18" t="s">
        <v>19</v>
      </c>
      <c r="B12" s="16" t="s">
        <v>20</v>
      </c>
      <c r="C12" s="17">
        <v>455.02600000000001</v>
      </c>
      <c r="D12" s="17">
        <v>475.16500000000002</v>
      </c>
      <c r="E12" s="17">
        <v>1443.2270000000001</v>
      </c>
      <c r="F12" s="17">
        <v>1418.624</v>
      </c>
    </row>
    <row r="13" spans="1:6" x14ac:dyDescent="0.25">
      <c r="A13" s="22" t="s">
        <v>21</v>
      </c>
      <c r="B13" s="8" t="s">
        <v>22</v>
      </c>
      <c r="C13" s="23">
        <v>0</v>
      </c>
      <c r="D13" s="23">
        <v>0</v>
      </c>
      <c r="E13" s="23">
        <v>0</v>
      </c>
      <c r="F13" s="23">
        <v>0</v>
      </c>
    </row>
    <row r="14" spans="1:6" x14ac:dyDescent="0.25">
      <c r="A14" s="24" t="s">
        <v>23</v>
      </c>
      <c r="B14" s="24" t="s">
        <v>24</v>
      </c>
      <c r="C14" s="25">
        <f>C15+C16</f>
        <v>1004</v>
      </c>
      <c r="D14" s="25">
        <f>D15+D16</f>
        <v>1083.3200000000002</v>
      </c>
      <c r="E14" s="25">
        <f>E15+E16</f>
        <v>1161.126</v>
      </c>
      <c r="F14" s="25">
        <f>F15+F16</f>
        <v>1306</v>
      </c>
    </row>
    <row r="15" spans="1:6" x14ac:dyDescent="0.25">
      <c r="A15" s="26" t="s">
        <v>25</v>
      </c>
      <c r="B15" s="26" t="s">
        <v>26</v>
      </c>
      <c r="C15" s="27">
        <v>718</v>
      </c>
      <c r="D15" s="27">
        <v>774.72</v>
      </c>
      <c r="E15" s="27">
        <v>830.36699999999996</v>
      </c>
      <c r="F15" s="27">
        <v>934</v>
      </c>
    </row>
    <row r="16" spans="1:6" x14ac:dyDescent="0.25">
      <c r="A16" s="28" t="s">
        <v>27</v>
      </c>
      <c r="B16" s="28" t="s">
        <v>28</v>
      </c>
      <c r="C16" s="29">
        <v>286</v>
      </c>
      <c r="D16" s="29">
        <v>308.60000000000002</v>
      </c>
      <c r="E16" s="29">
        <v>330.75900000000001</v>
      </c>
      <c r="F16" s="29">
        <v>372</v>
      </c>
    </row>
    <row r="17" spans="1:6" x14ac:dyDescent="0.25">
      <c r="A17" s="30" t="s">
        <v>29</v>
      </c>
      <c r="B17" s="30" t="s">
        <v>30</v>
      </c>
      <c r="C17" s="31">
        <f>C18+C19+C20+C21</f>
        <v>6300</v>
      </c>
      <c r="D17" s="31">
        <f>D18+D19+D20+D21</f>
        <v>5607.18</v>
      </c>
      <c r="E17" s="31">
        <f>E18+E19+E20+E21</f>
        <v>7020.03</v>
      </c>
      <c r="F17" s="31">
        <f>F18+F19+F20+F21</f>
        <v>8526.65</v>
      </c>
    </row>
    <row r="18" spans="1:6" x14ac:dyDescent="0.25">
      <c r="A18" s="18" t="s">
        <v>31</v>
      </c>
      <c r="B18" s="18" t="s">
        <v>32</v>
      </c>
      <c r="C18" s="17">
        <v>0</v>
      </c>
      <c r="D18" s="17">
        <v>0</v>
      </c>
      <c r="E18" s="17">
        <v>0</v>
      </c>
      <c r="F18" s="17">
        <v>0</v>
      </c>
    </row>
    <row r="19" spans="1:6" x14ac:dyDescent="0.25">
      <c r="A19" s="18" t="s">
        <v>34</v>
      </c>
      <c r="B19" s="18" t="s">
        <v>33</v>
      </c>
      <c r="C19" s="17">
        <v>600</v>
      </c>
      <c r="D19" s="17">
        <v>629.88</v>
      </c>
      <c r="E19" s="17">
        <v>740.03</v>
      </c>
      <c r="F19" s="17">
        <v>749.05</v>
      </c>
    </row>
    <row r="20" spans="1:6" x14ac:dyDescent="0.25">
      <c r="A20" s="18" t="s">
        <v>36</v>
      </c>
      <c r="B20" s="18" t="s">
        <v>35</v>
      </c>
      <c r="C20" s="17">
        <v>5700</v>
      </c>
      <c r="D20" s="17">
        <v>4977.3</v>
      </c>
      <c r="E20" s="17">
        <v>6280</v>
      </c>
      <c r="F20" s="17">
        <v>7777.6</v>
      </c>
    </row>
    <row r="21" spans="1:6" hidden="1" x14ac:dyDescent="0.25">
      <c r="A21" s="18" t="s">
        <v>36</v>
      </c>
      <c r="B21" s="18" t="s">
        <v>37</v>
      </c>
      <c r="C21" s="17">
        <v>0</v>
      </c>
      <c r="D21" s="17">
        <v>0</v>
      </c>
      <c r="E21" s="17">
        <v>0</v>
      </c>
      <c r="F21" s="17">
        <v>0</v>
      </c>
    </row>
    <row r="22" spans="1:6" x14ac:dyDescent="0.25">
      <c r="A22" s="19" t="s">
        <v>38</v>
      </c>
      <c r="B22" s="19" t="s">
        <v>39</v>
      </c>
      <c r="C22" s="21">
        <f>C23+C24+C25</f>
        <v>846</v>
      </c>
      <c r="D22" s="21">
        <f>D23+D24+D25</f>
        <v>949.20999999999992</v>
      </c>
      <c r="E22" s="21">
        <f>E23+E24+E25</f>
        <v>1299.934</v>
      </c>
      <c r="F22" s="21">
        <f>F23+F24+F25</f>
        <v>1160.665</v>
      </c>
    </row>
    <row r="23" spans="1:6" x14ac:dyDescent="0.25">
      <c r="A23" s="18" t="s">
        <v>40</v>
      </c>
      <c r="B23" s="18" t="s">
        <v>41</v>
      </c>
      <c r="C23" s="17">
        <v>0</v>
      </c>
      <c r="D23" s="17">
        <v>0</v>
      </c>
      <c r="E23" s="17">
        <v>0</v>
      </c>
      <c r="F23" s="17">
        <v>0</v>
      </c>
    </row>
    <row r="24" spans="1:6" x14ac:dyDescent="0.25">
      <c r="A24" s="32" t="s">
        <v>42</v>
      </c>
      <c r="B24" s="18" t="s">
        <v>43</v>
      </c>
      <c r="C24" s="17">
        <v>651</v>
      </c>
      <c r="D24" s="17">
        <v>730.42</v>
      </c>
      <c r="E24" s="17">
        <v>1000.3</v>
      </c>
      <c r="F24" s="17">
        <v>893.13599999999997</v>
      </c>
    </row>
    <row r="25" spans="1:6" x14ac:dyDescent="0.25">
      <c r="A25" s="18" t="s">
        <v>44</v>
      </c>
      <c r="B25" s="18" t="s">
        <v>45</v>
      </c>
      <c r="C25" s="17">
        <f>C26+C27+C28</f>
        <v>195</v>
      </c>
      <c r="D25" s="17">
        <f>D26+D27+D28</f>
        <v>218.79</v>
      </c>
      <c r="E25" s="17">
        <v>299.63400000000001</v>
      </c>
      <c r="F25" s="17">
        <v>267.529</v>
      </c>
    </row>
    <row r="26" spans="1:6" x14ac:dyDescent="0.25">
      <c r="A26" s="18" t="s">
        <v>46</v>
      </c>
      <c r="B26" s="18" t="s">
        <v>47</v>
      </c>
      <c r="C26" s="17">
        <v>0</v>
      </c>
      <c r="D26" s="17">
        <v>0</v>
      </c>
      <c r="E26" s="17">
        <v>0</v>
      </c>
      <c r="F26" s="17">
        <v>0</v>
      </c>
    </row>
    <row r="27" spans="1:6" x14ac:dyDescent="0.25">
      <c r="A27" s="18" t="s">
        <v>48</v>
      </c>
      <c r="B27" s="18" t="s">
        <v>49</v>
      </c>
      <c r="C27" s="17">
        <v>195</v>
      </c>
      <c r="D27" s="17">
        <v>218.79</v>
      </c>
      <c r="E27" s="17">
        <v>299.63400000000001</v>
      </c>
      <c r="F27" s="17">
        <v>267.5</v>
      </c>
    </row>
    <row r="28" spans="1:6" x14ac:dyDescent="0.25">
      <c r="A28" s="18" t="s">
        <v>50</v>
      </c>
      <c r="B28" s="18" t="s">
        <v>51</v>
      </c>
      <c r="C28" s="17">
        <v>0</v>
      </c>
      <c r="D28" s="17">
        <v>0</v>
      </c>
      <c r="E28" s="17">
        <v>0</v>
      </c>
      <c r="F28" s="17">
        <v>0</v>
      </c>
    </row>
    <row r="29" spans="1:6" x14ac:dyDescent="0.25">
      <c r="A29" s="18" t="s">
        <v>52</v>
      </c>
      <c r="B29" s="18" t="s">
        <v>53</v>
      </c>
      <c r="C29" s="17">
        <v>0</v>
      </c>
      <c r="D29" s="17">
        <v>0</v>
      </c>
      <c r="E29" s="17">
        <v>0</v>
      </c>
      <c r="F29" s="17">
        <v>0</v>
      </c>
    </row>
    <row r="30" spans="1:6" x14ac:dyDescent="0.25">
      <c r="A30" s="22"/>
      <c r="B30" s="33" t="s">
        <v>54</v>
      </c>
      <c r="C30" s="23">
        <v>0</v>
      </c>
      <c r="D30" s="23">
        <v>0</v>
      </c>
      <c r="E30" s="23">
        <v>0</v>
      </c>
      <c r="F30" s="23">
        <v>0</v>
      </c>
    </row>
    <row r="31" spans="1:6" x14ac:dyDescent="0.25">
      <c r="A31" s="24" t="s">
        <v>55</v>
      </c>
      <c r="B31" s="24" t="s">
        <v>56</v>
      </c>
      <c r="C31" s="25">
        <v>0</v>
      </c>
      <c r="D31" s="25">
        <v>0</v>
      </c>
      <c r="E31" s="25">
        <v>0</v>
      </c>
      <c r="F31" s="25">
        <v>0</v>
      </c>
    </row>
    <row r="32" spans="1:6" x14ac:dyDescent="0.25">
      <c r="A32" s="19" t="s">
        <v>57</v>
      </c>
      <c r="B32" s="19" t="s">
        <v>58</v>
      </c>
      <c r="C32" s="21">
        <v>0</v>
      </c>
      <c r="D32" s="21">
        <v>0</v>
      </c>
      <c r="E32" s="21">
        <v>-170.893</v>
      </c>
      <c r="F32" s="21">
        <v>0</v>
      </c>
    </row>
    <row r="33" spans="1:6" x14ac:dyDescent="0.25">
      <c r="A33" s="19" t="s">
        <v>59</v>
      </c>
      <c r="B33" s="19" t="s">
        <v>60</v>
      </c>
      <c r="C33" s="21">
        <v>444</v>
      </c>
      <c r="D33" s="21">
        <v>470.2</v>
      </c>
      <c r="E33" s="21">
        <v>589.76199999999994</v>
      </c>
      <c r="F33" s="21">
        <v>605.83399999999995</v>
      </c>
    </row>
    <row r="34" spans="1:6" x14ac:dyDescent="0.25">
      <c r="A34" s="30" t="s">
        <v>61</v>
      </c>
      <c r="B34" s="30" t="s">
        <v>62</v>
      </c>
      <c r="C34" s="31">
        <v>190</v>
      </c>
      <c r="D34" s="31">
        <v>201.2</v>
      </c>
      <c r="E34" s="31">
        <v>252.376</v>
      </c>
      <c r="F34" s="31">
        <v>259.25299999999999</v>
      </c>
    </row>
    <row r="35" spans="1:6" x14ac:dyDescent="0.25">
      <c r="A35" s="34" t="s">
        <v>63</v>
      </c>
      <c r="B35" s="34" t="s">
        <v>64</v>
      </c>
      <c r="C35" s="35">
        <f>C6+C11+C14+C17+C22+C29+C30+C31+C32+C33+C34</f>
        <v>13330.779999999999</v>
      </c>
      <c r="D35" s="35">
        <f>D6+D11+D14+D17+D22+D29+D30+D31+D32+D33+D34</f>
        <v>13032.745000000001</v>
      </c>
      <c r="E35" s="35">
        <f>E6+E11+E14+E17+E22+E29+E30+E31+E32+E33+E34</f>
        <v>17129.620999999999</v>
      </c>
      <c r="F35" s="35">
        <f>F6+F11+F14+F17+F22+F29+F30+F31+F32+F33+F34</f>
        <v>18761.86</v>
      </c>
    </row>
    <row r="36" spans="1:6" x14ac:dyDescent="0.25">
      <c r="A36" s="36" t="s">
        <v>65</v>
      </c>
      <c r="B36" s="36" t="s">
        <v>66</v>
      </c>
      <c r="C36" s="37">
        <v>0</v>
      </c>
      <c r="D36" s="37">
        <v>0</v>
      </c>
      <c r="E36" s="37">
        <v>0</v>
      </c>
      <c r="F36" s="37">
        <v>0</v>
      </c>
    </row>
    <row r="37" spans="1:6" x14ac:dyDescent="0.25">
      <c r="A37" s="36" t="s">
        <v>67</v>
      </c>
      <c r="B37" s="36" t="s">
        <v>68</v>
      </c>
      <c r="C37" s="37">
        <f>C35-C36</f>
        <v>13330.779999999999</v>
      </c>
      <c r="D37" s="37">
        <f>D35-D36</f>
        <v>13032.745000000001</v>
      </c>
      <c r="E37" s="37">
        <f>E35-E36</f>
        <v>17129.620999999999</v>
      </c>
      <c r="F37" s="37">
        <f>F35-F36</f>
        <v>18761.86</v>
      </c>
    </row>
    <row r="38" spans="1:6" x14ac:dyDescent="0.25">
      <c r="A38" s="19" t="s">
        <v>69</v>
      </c>
      <c r="B38" s="19" t="s">
        <v>70</v>
      </c>
      <c r="C38" s="21">
        <f t="shared" ref="C38:D38" si="0">C39+C40+C41</f>
        <v>131</v>
      </c>
      <c r="D38" s="21">
        <f t="shared" si="0"/>
        <v>147</v>
      </c>
      <c r="E38" s="21">
        <f t="shared" ref="E38:F38" si="1">E39+E40+E41</f>
        <v>147</v>
      </c>
      <c r="F38" s="21">
        <f t="shared" si="1"/>
        <v>147</v>
      </c>
    </row>
    <row r="39" spans="1:6" x14ac:dyDescent="0.25">
      <c r="A39" s="36" t="s">
        <v>71</v>
      </c>
      <c r="B39" s="36" t="s">
        <v>72</v>
      </c>
      <c r="C39" s="37">
        <v>0</v>
      </c>
      <c r="D39" s="37">
        <v>0</v>
      </c>
      <c r="E39" s="37">
        <v>0</v>
      </c>
      <c r="F39" s="37">
        <v>0</v>
      </c>
    </row>
    <row r="40" spans="1:6" x14ac:dyDescent="0.25">
      <c r="A40" s="36" t="s">
        <v>73</v>
      </c>
      <c r="B40" s="36" t="s">
        <v>74</v>
      </c>
      <c r="C40" s="37">
        <v>131</v>
      </c>
      <c r="D40" s="37">
        <v>147</v>
      </c>
      <c r="E40" s="37">
        <v>147</v>
      </c>
      <c r="F40" s="37">
        <v>147</v>
      </c>
    </row>
    <row r="41" spans="1:6" x14ac:dyDescent="0.25">
      <c r="A41" s="38" t="s">
        <v>75</v>
      </c>
      <c r="B41" s="36" t="s">
        <v>76</v>
      </c>
      <c r="C41" s="37">
        <v>0</v>
      </c>
      <c r="D41" s="37">
        <v>0</v>
      </c>
      <c r="E41" s="37">
        <v>0</v>
      </c>
      <c r="F41" s="37">
        <v>0</v>
      </c>
    </row>
    <row r="42" spans="1:6" x14ac:dyDescent="0.25">
      <c r="A42" s="24" t="s">
        <v>77</v>
      </c>
      <c r="B42" s="24" t="s">
        <v>78</v>
      </c>
      <c r="C42" s="39">
        <f>C43+C44</f>
        <v>286</v>
      </c>
      <c r="D42" s="39">
        <f>D43+D44</f>
        <v>295</v>
      </c>
      <c r="E42" s="39">
        <f>E43+E44</f>
        <v>305</v>
      </c>
      <c r="F42" s="39">
        <f>F43+F44</f>
        <v>305</v>
      </c>
    </row>
    <row r="43" spans="1:6" x14ac:dyDescent="0.25">
      <c r="A43" s="18"/>
      <c r="B43" s="18" t="s">
        <v>79</v>
      </c>
      <c r="C43" s="17">
        <v>174</v>
      </c>
      <c r="D43" s="17">
        <v>194</v>
      </c>
      <c r="E43" s="17">
        <v>192.3</v>
      </c>
      <c r="F43" s="17">
        <v>185</v>
      </c>
    </row>
    <row r="44" spans="1:6" x14ac:dyDescent="0.25">
      <c r="A44" s="18"/>
      <c r="B44" s="18" t="s">
        <v>80</v>
      </c>
      <c r="C44" s="17">
        <v>112</v>
      </c>
      <c r="D44" s="17">
        <v>101</v>
      </c>
      <c r="E44" s="17">
        <v>112.7</v>
      </c>
      <c r="F44" s="17">
        <f>305-185</f>
        <v>120</v>
      </c>
    </row>
    <row r="45" spans="1:6" x14ac:dyDescent="0.25">
      <c r="A45" s="19" t="s">
        <v>81</v>
      </c>
      <c r="B45" s="19" t="s">
        <v>82</v>
      </c>
      <c r="C45" s="21">
        <f>C46+C47</f>
        <v>0</v>
      </c>
      <c r="D45" s="21">
        <f>D46+D47</f>
        <v>0</v>
      </c>
      <c r="E45" s="21">
        <f>E46+E47</f>
        <v>0</v>
      </c>
      <c r="F45" s="21">
        <f>F46+F47</f>
        <v>0</v>
      </c>
    </row>
    <row r="46" spans="1:6" x14ac:dyDescent="0.25">
      <c r="A46" s="40"/>
      <c r="B46" s="26" t="s">
        <v>83</v>
      </c>
      <c r="C46" s="27">
        <v>0</v>
      </c>
      <c r="D46" s="27">
        <v>0</v>
      </c>
      <c r="E46" s="27">
        <v>0</v>
      </c>
      <c r="F46" s="27">
        <v>0</v>
      </c>
    </row>
    <row r="47" spans="1:6" x14ac:dyDescent="0.25">
      <c r="A47" s="33"/>
      <c r="B47" s="28" t="s">
        <v>84</v>
      </c>
      <c r="C47" s="29">
        <v>0</v>
      </c>
      <c r="D47" s="29">
        <v>0</v>
      </c>
      <c r="E47" s="29">
        <v>0</v>
      </c>
      <c r="F47" s="29">
        <v>0</v>
      </c>
    </row>
    <row r="48" spans="1:6" x14ac:dyDescent="0.25">
      <c r="A48" s="33" t="s">
        <v>85</v>
      </c>
      <c r="B48" s="33" t="s">
        <v>86</v>
      </c>
      <c r="C48" s="41">
        <v>0</v>
      </c>
      <c r="D48" s="41">
        <v>0</v>
      </c>
      <c r="E48" s="41">
        <v>0</v>
      </c>
      <c r="F48" s="41">
        <v>0</v>
      </c>
    </row>
    <row r="49" spans="1:6" x14ac:dyDescent="0.25">
      <c r="A49" s="33"/>
      <c r="B49" s="33" t="s">
        <v>87</v>
      </c>
      <c r="C49" s="41">
        <f>C42+C45+C48</f>
        <v>286</v>
      </c>
      <c r="D49" s="41">
        <f>D42+D45+D48</f>
        <v>295</v>
      </c>
      <c r="E49" s="41">
        <f>E42+E45+E48</f>
        <v>305</v>
      </c>
      <c r="F49" s="41">
        <f>F42+F45+F48</f>
        <v>305</v>
      </c>
    </row>
    <row r="50" spans="1:6" x14ac:dyDescent="0.25">
      <c r="A50" s="33"/>
      <c r="B50" s="33" t="s">
        <v>88</v>
      </c>
      <c r="C50" s="41">
        <v>0</v>
      </c>
      <c r="D50" s="41">
        <v>0</v>
      </c>
      <c r="E50" s="41">
        <v>0</v>
      </c>
      <c r="F50" s="41">
        <v>0</v>
      </c>
    </row>
    <row r="51" spans="1:6" x14ac:dyDescent="0.25">
      <c r="A51" s="24" t="s">
        <v>89</v>
      </c>
      <c r="B51" s="24" t="s">
        <v>90</v>
      </c>
      <c r="C51" s="42">
        <f>C37/C49</f>
        <v>46.611118881118877</v>
      </c>
      <c r="D51" s="42">
        <f>D37/D49</f>
        <v>44.178796610169492</v>
      </c>
      <c r="E51" s="42">
        <f>E37/E49</f>
        <v>56.162691803278683</v>
      </c>
      <c r="F51" s="42">
        <f>F37/F49</f>
        <v>61.514295081967212</v>
      </c>
    </row>
    <row r="52" spans="1:6" x14ac:dyDescent="0.25">
      <c r="A52" s="43" t="s">
        <v>91</v>
      </c>
      <c r="B52" s="43" t="s">
        <v>92</v>
      </c>
      <c r="C52" s="44">
        <v>320.84100000000001</v>
      </c>
      <c r="D52" s="44">
        <v>320.83999999999997</v>
      </c>
      <c r="E52" s="44">
        <v>320.83999999999997</v>
      </c>
      <c r="F52" s="44">
        <v>321.60000000000002</v>
      </c>
    </row>
    <row r="53" spans="1:6" x14ac:dyDescent="0.25">
      <c r="A53" s="45"/>
      <c r="B53" s="45"/>
      <c r="C53" s="46"/>
      <c r="D53" s="46"/>
      <c r="E53" s="46"/>
      <c r="F53" s="46"/>
    </row>
    <row r="54" spans="1:6" x14ac:dyDescent="0.25">
      <c r="A54" s="47" t="s">
        <v>93</v>
      </c>
      <c r="C54" s="46"/>
      <c r="D54" s="46"/>
      <c r="E54" s="46"/>
      <c r="F54" s="46"/>
    </row>
    <row r="55" spans="1:6" x14ac:dyDescent="0.25">
      <c r="A55" s="48" t="s">
        <v>94</v>
      </c>
      <c r="B55" s="47"/>
      <c r="C55" s="1"/>
      <c r="D55" s="1"/>
      <c r="E55" s="1"/>
      <c r="F55" s="1"/>
    </row>
    <row r="56" spans="1:6" x14ac:dyDescent="0.25">
      <c r="A56" t="s">
        <v>95</v>
      </c>
      <c r="B56" t="s">
        <v>54</v>
      </c>
      <c r="C56" s="50">
        <f t="shared" ref="C56:D56" si="2">(C37+C52)/C42</f>
        <v>47.732940559440557</v>
      </c>
      <c r="D56" s="50">
        <f t="shared" si="2"/>
        <v>45.26638983050848</v>
      </c>
      <c r="E56" s="50">
        <f t="shared" ref="E56" si="3">(E37+E52)/E42</f>
        <v>57.214626229508191</v>
      </c>
      <c r="F56" s="50">
        <f>FLOOR((F37+F52)/F42,0.01)</f>
        <v>62.56</v>
      </c>
    </row>
    <row r="57" spans="1:6" x14ac:dyDescent="0.25">
      <c r="C57" s="50"/>
      <c r="D57" s="50"/>
      <c r="E57" s="50"/>
      <c r="F57" s="50"/>
    </row>
    <row r="58" spans="1:6" x14ac:dyDescent="0.25">
      <c r="C58" s="51"/>
      <c r="D58" s="51"/>
      <c r="E58" s="51"/>
      <c r="F58" s="51"/>
    </row>
    <row r="59" spans="1:6" x14ac:dyDescent="0.25">
      <c r="A59" t="s">
        <v>96</v>
      </c>
      <c r="B59" t="s">
        <v>54</v>
      </c>
      <c r="C59" s="49">
        <f>C56*1.1</f>
        <v>52.506234615384614</v>
      </c>
      <c r="D59" s="49">
        <f>D56*1.1</f>
        <v>49.793028813559332</v>
      </c>
      <c r="E59" s="49">
        <f>E56*1.1</f>
        <v>62.936088852459015</v>
      </c>
      <c r="F59" s="49">
        <f>F56*1.12</f>
        <v>70.067200000000014</v>
      </c>
    </row>
  </sheetData>
  <pageMargins left="0.7" right="0.7" top="0.78740157499999996" bottom="0.78740157499999996" header="0.3" footer="0.3"/>
  <customProperties>
    <customPr name="gist_bin_HoldCell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34" workbookViewId="0">
      <selection activeCell="F59" sqref="F59"/>
    </sheetView>
  </sheetViews>
  <sheetFormatPr defaultRowHeight="15" x14ac:dyDescent="0.25"/>
  <cols>
    <col min="2" max="2" width="41.42578125" bestFit="1" customWidth="1"/>
    <col min="3" max="3" width="17" hidden="1" customWidth="1"/>
    <col min="4" max="4" width="17.5703125" hidden="1" customWidth="1"/>
    <col min="5" max="5" width="18.42578125" customWidth="1"/>
    <col min="6" max="6" width="16.28515625" customWidth="1"/>
  </cols>
  <sheetData>
    <row r="1" spans="1:6" x14ac:dyDescent="0.25">
      <c r="A1" t="s">
        <v>99</v>
      </c>
      <c r="B1" s="1"/>
      <c r="C1" s="2" t="s">
        <v>1</v>
      </c>
      <c r="D1" s="2" t="s">
        <v>1</v>
      </c>
      <c r="E1" s="2" t="s">
        <v>1</v>
      </c>
      <c r="F1" s="2" t="s">
        <v>1</v>
      </c>
    </row>
    <row r="2" spans="1:6" x14ac:dyDescent="0.25">
      <c r="A2" s="4"/>
      <c r="B2" s="5" t="s">
        <v>98</v>
      </c>
      <c r="C2" s="6" t="s">
        <v>2</v>
      </c>
      <c r="D2" s="6" t="s">
        <v>2</v>
      </c>
      <c r="E2" s="6" t="s">
        <v>2</v>
      </c>
      <c r="F2" s="6" t="s">
        <v>2</v>
      </c>
    </row>
    <row r="3" spans="1:6" x14ac:dyDescent="0.25">
      <c r="A3" s="7"/>
      <c r="B3" s="8" t="s">
        <v>3</v>
      </c>
      <c r="C3" s="9">
        <v>2021</v>
      </c>
      <c r="D3" s="9">
        <v>2022</v>
      </c>
      <c r="E3" s="9">
        <v>2023</v>
      </c>
      <c r="F3" s="9">
        <v>2024</v>
      </c>
    </row>
    <row r="4" spans="1:6" x14ac:dyDescent="0.25">
      <c r="A4" s="10" t="s">
        <v>4</v>
      </c>
      <c r="B4" s="11" t="s">
        <v>5</v>
      </c>
      <c r="C4" s="11" t="s">
        <v>100</v>
      </c>
      <c r="D4" s="11" t="s">
        <v>100</v>
      </c>
      <c r="E4" s="11" t="s">
        <v>100</v>
      </c>
      <c r="F4" s="11" t="s">
        <v>6</v>
      </c>
    </row>
    <row r="5" spans="1:6" x14ac:dyDescent="0.25">
      <c r="A5" s="10"/>
      <c r="B5" s="11"/>
      <c r="C5" s="12"/>
      <c r="D5" s="12"/>
      <c r="E5" s="57"/>
      <c r="F5" s="57"/>
    </row>
    <row r="6" spans="1:6" x14ac:dyDescent="0.25">
      <c r="A6" s="13" t="s">
        <v>7</v>
      </c>
      <c r="B6" s="13" t="s">
        <v>8</v>
      </c>
      <c r="C6" s="14">
        <f>C7+C8+C9+C10</f>
        <v>655.096</v>
      </c>
      <c r="D6" s="14">
        <f>D7+D8+D9+D10</f>
        <v>741.28</v>
      </c>
      <c r="E6" s="14">
        <f>E7+E8+E9+E10</f>
        <v>1022.051</v>
      </c>
      <c r="F6" s="14">
        <f>F7+F8+F9+F10</f>
        <v>903.34999999999991</v>
      </c>
    </row>
    <row r="7" spans="1:6" x14ac:dyDescent="0.25">
      <c r="A7" s="15" t="s">
        <v>9</v>
      </c>
      <c r="B7" s="16" t="s">
        <v>10</v>
      </c>
      <c r="C7" s="17">
        <v>0</v>
      </c>
      <c r="D7" s="17">
        <v>0</v>
      </c>
      <c r="E7" s="17">
        <v>0</v>
      </c>
      <c r="F7" s="17">
        <v>0</v>
      </c>
    </row>
    <row r="8" spans="1:6" x14ac:dyDescent="0.25">
      <c r="A8" s="18" t="s">
        <v>11</v>
      </c>
      <c r="B8" s="16" t="s">
        <v>12</v>
      </c>
      <c r="C8" s="17">
        <v>0</v>
      </c>
      <c r="D8" s="17">
        <v>0</v>
      </c>
      <c r="E8" s="17">
        <v>0</v>
      </c>
      <c r="F8" s="17">
        <v>0</v>
      </c>
    </row>
    <row r="9" spans="1:6" x14ac:dyDescent="0.25">
      <c r="A9" s="15" t="s">
        <v>13</v>
      </c>
      <c r="B9" s="16" t="s">
        <v>14</v>
      </c>
      <c r="C9" s="17">
        <v>365.096</v>
      </c>
      <c r="D9" s="17">
        <v>415.9</v>
      </c>
      <c r="E9" s="17">
        <v>576.44100000000003</v>
      </c>
      <c r="F9" s="17">
        <v>505.48599999999999</v>
      </c>
    </row>
    <row r="10" spans="1:6" x14ac:dyDescent="0.25">
      <c r="A10" s="18" t="s">
        <v>15</v>
      </c>
      <c r="B10" s="16" t="s">
        <v>16</v>
      </c>
      <c r="C10" s="17">
        <v>290</v>
      </c>
      <c r="D10" s="17">
        <v>325.38</v>
      </c>
      <c r="E10" s="17">
        <v>445.61</v>
      </c>
      <c r="F10" s="17">
        <v>397.86399999999998</v>
      </c>
    </row>
    <row r="11" spans="1:6" x14ac:dyDescent="0.25">
      <c r="A11" s="19" t="s">
        <v>17</v>
      </c>
      <c r="B11" s="20" t="s">
        <v>18</v>
      </c>
      <c r="C11" s="21">
        <f>C12+C13</f>
        <v>1004.871</v>
      </c>
      <c r="D11" s="21">
        <f>D12+D13</f>
        <v>1032.8900000000001</v>
      </c>
      <c r="E11" s="21">
        <f>E12+E13</f>
        <v>3070.9050000000002</v>
      </c>
      <c r="F11" s="21">
        <f>F12+F13</f>
        <v>2964.6529999999998</v>
      </c>
    </row>
    <row r="12" spans="1:6" x14ac:dyDescent="0.25">
      <c r="A12" s="18" t="s">
        <v>19</v>
      </c>
      <c r="B12" s="16" t="s">
        <v>20</v>
      </c>
      <c r="C12" s="17">
        <v>1004.871</v>
      </c>
      <c r="D12" s="17">
        <v>1032.8900000000001</v>
      </c>
      <c r="E12" s="17">
        <v>3070.9050000000002</v>
      </c>
      <c r="F12" s="17">
        <v>2964.6529999999998</v>
      </c>
    </row>
    <row r="13" spans="1:6" x14ac:dyDescent="0.25">
      <c r="A13" s="22" t="s">
        <v>21</v>
      </c>
      <c r="B13" s="8" t="s">
        <v>22</v>
      </c>
      <c r="C13" s="23">
        <v>0</v>
      </c>
      <c r="D13" s="23">
        <v>0</v>
      </c>
      <c r="E13" s="23">
        <v>0</v>
      </c>
      <c r="F13" s="23">
        <v>0</v>
      </c>
    </row>
    <row r="14" spans="1:6" x14ac:dyDescent="0.25">
      <c r="A14" s="24" t="s">
        <v>23</v>
      </c>
      <c r="B14" s="24" t="s">
        <v>24</v>
      </c>
      <c r="C14" s="25">
        <f>C15+C16</f>
        <v>3545</v>
      </c>
      <c r="D14" s="25">
        <f>D15+D16</f>
        <v>3825.1</v>
      </c>
      <c r="E14" s="25">
        <f>E15+E16</f>
        <v>4099.7929999999997</v>
      </c>
      <c r="F14" s="25">
        <f>F15+F16</f>
        <v>4610.2740000000003</v>
      </c>
    </row>
    <row r="15" spans="1:6" x14ac:dyDescent="0.25">
      <c r="A15" s="26" t="s">
        <v>25</v>
      </c>
      <c r="B15" s="26" t="s">
        <v>26</v>
      </c>
      <c r="C15" s="27">
        <v>2557</v>
      </c>
      <c r="D15" s="27">
        <v>2759</v>
      </c>
      <c r="E15" s="27">
        <v>2957.1709999999998</v>
      </c>
      <c r="F15" s="27">
        <v>3325.38</v>
      </c>
    </row>
    <row r="16" spans="1:6" x14ac:dyDescent="0.25">
      <c r="A16" s="28" t="s">
        <v>27</v>
      </c>
      <c r="B16" s="28" t="s">
        <v>28</v>
      </c>
      <c r="C16" s="29">
        <v>988</v>
      </c>
      <c r="D16" s="29">
        <v>1066.0999999999999</v>
      </c>
      <c r="E16" s="29">
        <v>1142.6220000000001</v>
      </c>
      <c r="F16" s="29">
        <v>1284.894</v>
      </c>
    </row>
    <row r="17" spans="1:6" x14ac:dyDescent="0.25">
      <c r="A17" s="30" t="s">
        <v>29</v>
      </c>
      <c r="B17" s="30" t="s">
        <v>30</v>
      </c>
      <c r="C17" s="31">
        <f>C18+C19+C20+C21</f>
        <v>9460</v>
      </c>
      <c r="D17" s="31">
        <f>D18+D19+D20+D21</f>
        <v>8948.4699999999993</v>
      </c>
      <c r="E17" s="31">
        <f>E18+E19+E20+E21</f>
        <v>10850.73</v>
      </c>
      <c r="F17" s="31">
        <f>F18+F19+F20+F21</f>
        <v>12773.441000000001</v>
      </c>
    </row>
    <row r="18" spans="1:6" x14ac:dyDescent="0.25">
      <c r="A18" s="18" t="s">
        <v>31</v>
      </c>
      <c r="B18" s="18" t="s">
        <v>32</v>
      </c>
      <c r="C18" s="17">
        <v>0</v>
      </c>
      <c r="D18" s="17">
        <v>0</v>
      </c>
      <c r="E18" s="17">
        <v>0</v>
      </c>
      <c r="F18" s="17">
        <v>0</v>
      </c>
    </row>
    <row r="19" spans="1:6" x14ac:dyDescent="0.25">
      <c r="A19" s="18" t="s">
        <v>34</v>
      </c>
      <c r="B19" s="18" t="s">
        <v>33</v>
      </c>
      <c r="C19" s="17">
        <v>1160</v>
      </c>
      <c r="D19" s="17">
        <v>1217.77</v>
      </c>
      <c r="E19" s="17">
        <v>1430.73</v>
      </c>
      <c r="F19" s="17">
        <v>1448.1610000000001</v>
      </c>
    </row>
    <row r="20" spans="1:6" x14ac:dyDescent="0.25">
      <c r="A20" s="15" t="s">
        <v>36</v>
      </c>
      <c r="B20" s="18" t="s">
        <v>35</v>
      </c>
      <c r="C20" s="17">
        <v>8300</v>
      </c>
      <c r="D20" s="17">
        <v>7730.7</v>
      </c>
      <c r="E20" s="17">
        <v>9420</v>
      </c>
      <c r="F20" s="17">
        <v>11325.28</v>
      </c>
    </row>
    <row r="21" spans="1:6" hidden="1" x14ac:dyDescent="0.25">
      <c r="A21" s="18" t="s">
        <v>36</v>
      </c>
      <c r="B21" s="18" t="s">
        <v>37</v>
      </c>
      <c r="C21" s="17">
        <v>0</v>
      </c>
      <c r="D21" s="17">
        <v>0</v>
      </c>
      <c r="E21" s="17">
        <v>0</v>
      </c>
      <c r="F21" s="17">
        <v>0</v>
      </c>
    </row>
    <row r="22" spans="1:6" x14ac:dyDescent="0.25">
      <c r="A22" s="19" t="s">
        <v>38</v>
      </c>
      <c r="B22" s="19" t="s">
        <v>39</v>
      </c>
      <c r="C22" s="21">
        <f>C23+C24+C25</f>
        <v>2678</v>
      </c>
      <c r="D22" s="21">
        <f>D23+D24+D25</f>
        <v>2982.15</v>
      </c>
      <c r="E22" s="21">
        <f>E23+E24+E25</f>
        <v>3892.7120000000004</v>
      </c>
      <c r="F22" s="21">
        <f>F23+F24+F25</f>
        <v>3486.4589999999998</v>
      </c>
    </row>
    <row r="23" spans="1:6" x14ac:dyDescent="0.25">
      <c r="A23" s="18" t="s">
        <v>40</v>
      </c>
      <c r="B23" s="18" t="s">
        <v>41</v>
      </c>
      <c r="C23" s="17">
        <v>185</v>
      </c>
      <c r="D23" s="17">
        <v>185</v>
      </c>
      <c r="E23" s="17">
        <v>62</v>
      </c>
      <c r="F23" s="17">
        <v>66.2</v>
      </c>
    </row>
    <row r="24" spans="1:6" x14ac:dyDescent="0.25">
      <c r="A24" s="32" t="s">
        <v>42</v>
      </c>
      <c r="B24" s="18" t="s">
        <v>43</v>
      </c>
      <c r="C24" s="17">
        <v>2185</v>
      </c>
      <c r="D24" s="17">
        <v>2451.5700000000002</v>
      </c>
      <c r="E24" s="17">
        <v>3357.4430000000002</v>
      </c>
      <c r="F24" s="17">
        <v>2997.7</v>
      </c>
    </row>
    <row r="25" spans="1:6" x14ac:dyDescent="0.25">
      <c r="A25" s="18" t="s">
        <v>44</v>
      </c>
      <c r="B25" s="18" t="s">
        <v>45</v>
      </c>
      <c r="C25" s="17">
        <f>C26+C27+C28</f>
        <v>308</v>
      </c>
      <c r="D25" s="17">
        <f>D26+D27+D28</f>
        <v>345.58</v>
      </c>
      <c r="E25" s="17">
        <v>473.26900000000001</v>
      </c>
      <c r="F25" s="17">
        <v>422.55900000000003</v>
      </c>
    </row>
    <row r="26" spans="1:6" x14ac:dyDescent="0.25">
      <c r="A26" s="18" t="s">
        <v>46</v>
      </c>
      <c r="B26" s="18" t="s">
        <v>47</v>
      </c>
      <c r="C26" s="17">
        <v>0</v>
      </c>
      <c r="D26" s="17">
        <v>0</v>
      </c>
      <c r="E26" s="17">
        <v>0</v>
      </c>
      <c r="F26" s="17">
        <v>0</v>
      </c>
    </row>
    <row r="27" spans="1:6" x14ac:dyDescent="0.25">
      <c r="A27" s="18" t="s">
        <v>48</v>
      </c>
      <c r="B27" s="18" t="s">
        <v>49</v>
      </c>
      <c r="C27" s="17">
        <v>308</v>
      </c>
      <c r="D27" s="17">
        <v>345.58</v>
      </c>
      <c r="E27" s="17">
        <v>473.3</v>
      </c>
      <c r="F27" s="17">
        <v>422.6</v>
      </c>
    </row>
    <row r="28" spans="1:6" x14ac:dyDescent="0.25">
      <c r="A28" s="18" t="s">
        <v>50</v>
      </c>
      <c r="B28" s="18" t="s">
        <v>51</v>
      </c>
      <c r="C28" s="17">
        <v>0</v>
      </c>
      <c r="D28" s="17">
        <v>0</v>
      </c>
      <c r="E28" s="17">
        <v>0</v>
      </c>
      <c r="F28" s="17">
        <v>0</v>
      </c>
    </row>
    <row r="29" spans="1:6" x14ac:dyDescent="0.25">
      <c r="A29" s="18" t="s">
        <v>52</v>
      </c>
      <c r="B29" s="18" t="s">
        <v>53</v>
      </c>
      <c r="C29" s="17">
        <v>0</v>
      </c>
      <c r="D29" s="17">
        <v>0</v>
      </c>
      <c r="E29" s="17">
        <v>0</v>
      </c>
      <c r="F29" s="17">
        <v>0</v>
      </c>
    </row>
    <row r="30" spans="1:6" x14ac:dyDescent="0.25">
      <c r="A30" s="22"/>
      <c r="B30" s="33" t="s">
        <v>54</v>
      </c>
      <c r="C30" s="23">
        <v>0</v>
      </c>
      <c r="D30" s="23">
        <v>0</v>
      </c>
      <c r="E30" s="23">
        <v>0</v>
      </c>
      <c r="F30" s="23">
        <v>0</v>
      </c>
    </row>
    <row r="31" spans="1:6" x14ac:dyDescent="0.25">
      <c r="A31" s="24" t="s">
        <v>55</v>
      </c>
      <c r="B31" s="24" t="s">
        <v>56</v>
      </c>
      <c r="C31" s="25">
        <v>0</v>
      </c>
      <c r="D31" s="25">
        <v>0</v>
      </c>
      <c r="E31" s="25">
        <v>0</v>
      </c>
      <c r="F31" s="25">
        <v>0</v>
      </c>
    </row>
    <row r="32" spans="1:6" x14ac:dyDescent="0.25">
      <c r="A32" s="19" t="s">
        <v>57</v>
      </c>
      <c r="B32" s="19" t="s">
        <v>58</v>
      </c>
      <c r="C32" s="21">
        <v>-2300</v>
      </c>
      <c r="D32" s="21">
        <v>-2435.6999999999998</v>
      </c>
      <c r="E32" s="21">
        <v>-3135.2159999999999</v>
      </c>
      <c r="F32" s="21">
        <v>-3138</v>
      </c>
    </row>
    <row r="33" spans="1:6" x14ac:dyDescent="0.25">
      <c r="A33" s="19" t="s">
        <v>59</v>
      </c>
      <c r="B33" s="19" t="s">
        <v>60</v>
      </c>
      <c r="C33" s="21">
        <v>729</v>
      </c>
      <c r="D33" s="21">
        <v>772</v>
      </c>
      <c r="E33" s="21">
        <v>968.32500000000005</v>
      </c>
      <c r="F33" s="21">
        <v>994.71400000000006</v>
      </c>
    </row>
    <row r="34" spans="1:6" x14ac:dyDescent="0.25">
      <c r="A34" s="30" t="s">
        <v>61</v>
      </c>
      <c r="B34" s="30" t="s">
        <v>62</v>
      </c>
      <c r="C34" s="31">
        <v>339</v>
      </c>
      <c r="D34" s="31">
        <v>359</v>
      </c>
      <c r="E34" s="31">
        <v>450.291</v>
      </c>
      <c r="F34" s="31">
        <v>462.56299999999999</v>
      </c>
    </row>
    <row r="35" spans="1:6" x14ac:dyDescent="0.25">
      <c r="A35" s="34" t="s">
        <v>63</v>
      </c>
      <c r="B35" s="34" t="s">
        <v>64</v>
      </c>
      <c r="C35" s="35">
        <f>C6+C11+C14+C17+C22+C29+C30+C31+C32+C33+C34</f>
        <v>16110.967000000001</v>
      </c>
      <c r="D35" s="35">
        <f>D6+D11+D14+D17+D22+D29+D30+D31+D32+D33+D34</f>
        <v>16225.189999999999</v>
      </c>
      <c r="E35" s="35">
        <f>E6+E11+E14+E17+E22+E29+E30+E31+E32+E33+E34</f>
        <v>21219.591</v>
      </c>
      <c r="F35" s="35">
        <f>F6+F11+F14+F17+F22+F29+F30+F31+F32+F33+F34</f>
        <v>23057.453999999998</v>
      </c>
    </row>
    <row r="36" spans="1:6" x14ac:dyDescent="0.25">
      <c r="A36" s="36" t="s">
        <v>65</v>
      </c>
      <c r="B36" s="36" t="s">
        <v>66</v>
      </c>
      <c r="C36" s="37">
        <v>0</v>
      </c>
      <c r="D36" s="37">
        <v>0</v>
      </c>
      <c r="E36" s="37">
        <v>0</v>
      </c>
      <c r="F36" s="37">
        <v>0</v>
      </c>
    </row>
    <row r="37" spans="1:6" x14ac:dyDescent="0.25">
      <c r="A37" s="36" t="s">
        <v>67</v>
      </c>
      <c r="B37" s="36" t="s">
        <v>68</v>
      </c>
      <c r="C37" s="37">
        <f>C35-C36</f>
        <v>16110.967000000001</v>
      </c>
      <c r="D37" s="37">
        <f>D35-D36</f>
        <v>16225.189999999999</v>
      </c>
      <c r="E37" s="37">
        <f>E35-E36</f>
        <v>21219.591</v>
      </c>
      <c r="F37" s="37">
        <f>F35-F36</f>
        <v>23057.453999999998</v>
      </c>
    </row>
    <row r="38" spans="1:6" x14ac:dyDescent="0.25">
      <c r="A38" s="19" t="s">
        <v>69</v>
      </c>
      <c r="B38" s="19" t="s">
        <v>70</v>
      </c>
      <c r="C38" s="21">
        <f t="shared" ref="C38:D38" si="0">C39+C40+C41</f>
        <v>0</v>
      </c>
      <c r="D38" s="21">
        <f t="shared" si="0"/>
        <v>0</v>
      </c>
      <c r="E38" s="21">
        <f t="shared" ref="E38:F38" si="1">E39+E40+E41</f>
        <v>0</v>
      </c>
      <c r="F38" s="21">
        <f t="shared" si="1"/>
        <v>0</v>
      </c>
    </row>
    <row r="39" spans="1:6" x14ac:dyDescent="0.25">
      <c r="A39" s="36" t="s">
        <v>71</v>
      </c>
      <c r="B39" s="36" t="s">
        <v>72</v>
      </c>
      <c r="C39" s="37">
        <v>0</v>
      </c>
      <c r="D39" s="37">
        <v>0</v>
      </c>
      <c r="E39" s="37">
        <v>0</v>
      </c>
      <c r="F39" s="37">
        <v>0</v>
      </c>
    </row>
    <row r="40" spans="1:6" x14ac:dyDescent="0.25">
      <c r="A40" s="36" t="s">
        <v>73</v>
      </c>
      <c r="B40" s="36" t="s">
        <v>74</v>
      </c>
      <c r="C40" s="37">
        <v>0</v>
      </c>
      <c r="D40" s="37">
        <v>0</v>
      </c>
      <c r="E40" s="37">
        <v>0</v>
      </c>
      <c r="F40" s="37">
        <v>0</v>
      </c>
    </row>
    <row r="41" spans="1:6" x14ac:dyDescent="0.25">
      <c r="A41" s="38" t="s">
        <v>75</v>
      </c>
      <c r="B41" s="36" t="s">
        <v>76</v>
      </c>
      <c r="C41" s="37">
        <v>0</v>
      </c>
      <c r="D41" s="37">
        <v>0</v>
      </c>
      <c r="E41" s="37">
        <v>0</v>
      </c>
      <c r="F41" s="37">
        <v>0</v>
      </c>
    </row>
    <row r="42" spans="1:6" x14ac:dyDescent="0.25">
      <c r="A42" s="24" t="s">
        <v>77</v>
      </c>
      <c r="B42" s="24" t="s">
        <v>78</v>
      </c>
      <c r="C42" s="25">
        <f>C43+C44</f>
        <v>0</v>
      </c>
      <c r="D42" s="25">
        <f>D43+D44</f>
        <v>0</v>
      </c>
      <c r="E42" s="25">
        <f>E43+E44</f>
        <v>0</v>
      </c>
      <c r="F42" s="25">
        <f>F43+F44</f>
        <v>0</v>
      </c>
    </row>
    <row r="43" spans="1:6" x14ac:dyDescent="0.25">
      <c r="A43" s="18"/>
      <c r="B43" s="18" t="s">
        <v>79</v>
      </c>
      <c r="C43" s="17">
        <v>0</v>
      </c>
      <c r="D43" s="17">
        <v>0</v>
      </c>
      <c r="E43" s="17">
        <v>0</v>
      </c>
      <c r="F43" s="17">
        <v>0</v>
      </c>
    </row>
    <row r="44" spans="1:6" x14ac:dyDescent="0.25">
      <c r="A44" s="18"/>
      <c r="B44" s="18" t="s">
        <v>80</v>
      </c>
      <c r="C44" s="17">
        <v>0</v>
      </c>
      <c r="D44" s="17">
        <v>0</v>
      </c>
      <c r="E44" s="17">
        <v>0</v>
      </c>
      <c r="F44" s="17">
        <v>0</v>
      </c>
    </row>
    <row r="45" spans="1:6" x14ac:dyDescent="0.25">
      <c r="A45" s="19" t="s">
        <v>81</v>
      </c>
      <c r="B45" s="19" t="s">
        <v>82</v>
      </c>
      <c r="C45" s="21">
        <f>SUM(C46:C47)</f>
        <v>262</v>
      </c>
      <c r="D45" s="21">
        <f>SUM(D46:D47)</f>
        <v>267</v>
      </c>
      <c r="E45" s="21">
        <f>SUM(E46:E47)</f>
        <v>328</v>
      </c>
      <c r="F45" s="21">
        <f>SUM(F46:F47)</f>
        <v>270</v>
      </c>
    </row>
    <row r="46" spans="1:6" x14ac:dyDescent="0.25">
      <c r="A46" s="40"/>
      <c r="B46" s="26" t="s">
        <v>83</v>
      </c>
      <c r="C46" s="27">
        <v>203</v>
      </c>
      <c r="D46" s="27">
        <v>203</v>
      </c>
      <c r="E46" s="27">
        <v>218</v>
      </c>
      <c r="F46" s="27">
        <v>210</v>
      </c>
    </row>
    <row r="47" spans="1:6" x14ac:dyDescent="0.25">
      <c r="A47" s="33"/>
      <c r="B47" s="28" t="s">
        <v>84</v>
      </c>
      <c r="C47" s="29">
        <v>59</v>
      </c>
      <c r="D47" s="29">
        <v>64</v>
      </c>
      <c r="E47" s="29">
        <v>110</v>
      </c>
      <c r="F47" s="29">
        <v>60</v>
      </c>
    </row>
    <row r="48" spans="1:6" x14ac:dyDescent="0.25">
      <c r="A48" s="33" t="s">
        <v>85</v>
      </c>
      <c r="B48" s="33" t="s">
        <v>86</v>
      </c>
      <c r="C48" s="41">
        <v>65</v>
      </c>
      <c r="D48" s="41">
        <v>65</v>
      </c>
      <c r="E48" s="41">
        <v>8</v>
      </c>
      <c r="F48" s="41">
        <v>60</v>
      </c>
    </row>
    <row r="49" spans="1:6" x14ac:dyDescent="0.25">
      <c r="A49" s="33"/>
      <c r="B49" s="33" t="s">
        <v>87</v>
      </c>
      <c r="C49" s="41">
        <f>C42+C45+C48</f>
        <v>327</v>
      </c>
      <c r="D49" s="41">
        <f>D42+D45+D48</f>
        <v>332</v>
      </c>
      <c r="E49" s="41">
        <f>E42+E45+E48</f>
        <v>336</v>
      </c>
      <c r="F49" s="41">
        <f>F42+F45+F48</f>
        <v>330</v>
      </c>
    </row>
    <row r="50" spans="1:6" x14ac:dyDescent="0.25">
      <c r="A50" s="33"/>
      <c r="B50" s="33" t="s">
        <v>88</v>
      </c>
      <c r="C50" s="41">
        <v>510</v>
      </c>
      <c r="D50" s="41">
        <v>510</v>
      </c>
      <c r="E50" s="41">
        <v>593</v>
      </c>
      <c r="F50" s="41">
        <v>593</v>
      </c>
    </row>
    <row r="51" spans="1:6" x14ac:dyDescent="0.25">
      <c r="A51" s="24" t="s">
        <v>89</v>
      </c>
      <c r="B51" s="24" t="s">
        <v>90</v>
      </c>
      <c r="C51" s="42">
        <f>C37/C49</f>
        <v>49.269012232415903</v>
      </c>
      <c r="D51" s="42">
        <f>D37/D49</f>
        <v>48.871054216867464</v>
      </c>
      <c r="E51" s="42">
        <f>E37/E49</f>
        <v>63.153544642857142</v>
      </c>
      <c r="F51" s="42">
        <f>F37/F49</f>
        <v>69.871072727272718</v>
      </c>
    </row>
    <row r="52" spans="1:6" x14ac:dyDescent="0.25">
      <c r="A52" s="43" t="s">
        <v>91</v>
      </c>
      <c r="B52" s="43" t="s">
        <v>92</v>
      </c>
      <c r="C52" s="44">
        <v>366.13</v>
      </c>
      <c r="D52" s="44">
        <v>366.13</v>
      </c>
      <c r="E52" s="44">
        <v>366.13</v>
      </c>
      <c r="F52" s="44">
        <v>366.13</v>
      </c>
    </row>
    <row r="53" spans="1:6" x14ac:dyDescent="0.25">
      <c r="A53" s="45"/>
      <c r="B53" s="45"/>
      <c r="C53" s="46"/>
      <c r="D53" s="46"/>
      <c r="E53" s="46"/>
      <c r="F53" s="46"/>
    </row>
    <row r="54" spans="1:6" x14ac:dyDescent="0.25">
      <c r="A54" s="47" t="s">
        <v>93</v>
      </c>
      <c r="C54" s="46"/>
      <c r="D54" s="46"/>
      <c r="E54" s="46"/>
      <c r="F54" s="46"/>
    </row>
    <row r="55" spans="1:6" x14ac:dyDescent="0.25">
      <c r="A55" s="48" t="s">
        <v>94</v>
      </c>
      <c r="B55" s="47"/>
      <c r="C55" s="1"/>
      <c r="D55" s="1"/>
      <c r="E55" s="1"/>
      <c r="F55" s="1"/>
    </row>
    <row r="56" spans="1:6" x14ac:dyDescent="0.25">
      <c r="A56" t="s">
        <v>95</v>
      </c>
      <c r="B56" t="s">
        <v>54</v>
      </c>
      <c r="C56" s="50">
        <f t="shared" ref="C56:D56" si="2">(C37+C52)/C49</f>
        <v>50.3886758409786</v>
      </c>
      <c r="D56" s="50">
        <f t="shared" si="2"/>
        <v>49.973855421686743</v>
      </c>
      <c r="E56" s="50">
        <f t="shared" ref="E56" si="3">(E37+E52)/E49</f>
        <v>64.243217261904761</v>
      </c>
      <c r="F56" s="50">
        <f>FLOOR(((F37+F52)/F49),0.01)</f>
        <v>70.98</v>
      </c>
    </row>
    <row r="57" spans="1:6" x14ac:dyDescent="0.25">
      <c r="C57" s="50"/>
      <c r="D57" s="50"/>
      <c r="E57" s="50"/>
      <c r="F57" s="50"/>
    </row>
    <row r="58" spans="1:6" x14ac:dyDescent="0.25">
      <c r="C58" s="51"/>
      <c r="D58" s="51"/>
      <c r="E58" s="51"/>
      <c r="F58" s="51"/>
    </row>
    <row r="59" spans="1:6" x14ac:dyDescent="0.25">
      <c r="A59" t="s">
        <v>96</v>
      </c>
      <c r="B59" t="s">
        <v>54</v>
      </c>
      <c r="C59" s="49">
        <f>C56*1.1</f>
        <v>55.427543425076465</v>
      </c>
      <c r="D59" s="49">
        <f>D56*1.1</f>
        <v>54.971240963855422</v>
      </c>
      <c r="E59" s="49">
        <f>E56*1.1</f>
        <v>70.667538988095245</v>
      </c>
      <c r="F59" s="49">
        <f>F56*1.12</f>
        <v>79.497600000000006</v>
      </c>
    </row>
  </sheetData>
  <pageMargins left="0.7" right="0.7" top="0.78740157499999996" bottom="0.78740157499999996" header="0.3" footer="0.3"/>
  <pageSetup paperSize="9" orientation="portrait" r:id="rId1"/>
  <customProperties>
    <customPr name="gist_bin_HoldCell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zoomScaleNormal="100" workbookViewId="0">
      <selection activeCell="F83" sqref="F83"/>
    </sheetView>
  </sheetViews>
  <sheetFormatPr defaultColWidth="9.140625" defaultRowHeight="15" x14ac:dyDescent="0.25"/>
  <cols>
    <col min="1" max="1" width="9.140625" style="58"/>
    <col min="2" max="2" width="44.140625" style="58" bestFit="1" customWidth="1"/>
    <col min="3" max="3" width="9.140625" style="58" customWidth="1"/>
    <col min="4" max="4" width="10.7109375" style="58" customWidth="1"/>
    <col min="5" max="5" width="34.28515625" style="58" customWidth="1"/>
    <col min="6" max="6" width="12.140625" style="58" customWidth="1"/>
    <col min="7" max="7" width="16.5703125" style="58" customWidth="1"/>
    <col min="8" max="16384" width="9.140625" style="58"/>
  </cols>
  <sheetData>
    <row r="1" spans="1:7" x14ac:dyDescent="0.25">
      <c r="A1" s="62"/>
      <c r="B1" s="62"/>
      <c r="C1" s="62"/>
      <c r="D1" s="62"/>
      <c r="E1" s="62"/>
      <c r="F1" s="62"/>
      <c r="G1" s="62"/>
    </row>
    <row r="2" spans="1:7" x14ac:dyDescent="0.25">
      <c r="A2" s="136" t="s">
        <v>266</v>
      </c>
      <c r="B2" s="136"/>
      <c r="C2" s="136"/>
      <c r="D2" s="136"/>
      <c r="E2" s="136"/>
      <c r="F2" s="136"/>
      <c r="G2" s="136"/>
    </row>
    <row r="3" spans="1:7" x14ac:dyDescent="0.25">
      <c r="A3" s="136" t="s">
        <v>265</v>
      </c>
      <c r="B3" s="136"/>
      <c r="C3" s="136"/>
      <c r="D3" s="136"/>
      <c r="E3" s="136"/>
      <c r="F3" s="136"/>
      <c r="G3" s="136"/>
    </row>
    <row r="4" spans="1:7" x14ac:dyDescent="0.25">
      <c r="A4" s="52"/>
      <c r="B4" s="52"/>
      <c r="C4" s="52"/>
      <c r="D4" s="52"/>
      <c r="E4" s="52"/>
      <c r="F4" s="52"/>
      <c r="G4" s="52"/>
    </row>
    <row r="5" spans="1:7" x14ac:dyDescent="0.25">
      <c r="A5" s="53" t="s">
        <v>101</v>
      </c>
      <c r="B5" s="52"/>
      <c r="C5" s="52"/>
      <c r="D5" s="52"/>
      <c r="E5" s="52"/>
      <c r="F5" s="52"/>
      <c r="G5" s="67" t="s">
        <v>102</v>
      </c>
    </row>
    <row r="6" spans="1:7" ht="15.75" thickBot="1" x14ac:dyDescent="0.3">
      <c r="A6" s="54"/>
      <c r="B6" s="62"/>
      <c r="C6" s="62"/>
      <c r="D6" s="62"/>
      <c r="E6" s="62"/>
      <c r="F6" s="62"/>
      <c r="G6" s="62"/>
    </row>
    <row r="7" spans="1:7" x14ac:dyDescent="0.25">
      <c r="A7" s="55" t="s">
        <v>103</v>
      </c>
      <c r="B7" s="137" t="s">
        <v>104</v>
      </c>
      <c r="C7" s="138"/>
      <c r="D7" s="139" t="s">
        <v>105</v>
      </c>
      <c r="E7" s="140"/>
      <c r="F7" s="140"/>
      <c r="G7" s="141"/>
    </row>
    <row r="8" spans="1:7" x14ac:dyDescent="0.25">
      <c r="A8" s="56" t="s">
        <v>106</v>
      </c>
      <c r="B8" s="142" t="s">
        <v>107</v>
      </c>
      <c r="C8" s="143"/>
      <c r="D8" s="128" t="s">
        <v>108</v>
      </c>
      <c r="E8" s="129"/>
      <c r="F8" s="129"/>
      <c r="G8" s="130"/>
    </row>
    <row r="9" spans="1:7" x14ac:dyDescent="0.25">
      <c r="A9" s="56" t="s">
        <v>109</v>
      </c>
      <c r="B9" s="126" t="s">
        <v>110</v>
      </c>
      <c r="C9" s="127"/>
      <c r="D9" s="128" t="s">
        <v>264</v>
      </c>
      <c r="E9" s="129"/>
      <c r="F9" s="129"/>
      <c r="G9" s="130"/>
    </row>
    <row r="10" spans="1:7" x14ac:dyDescent="0.25">
      <c r="A10" s="56" t="s">
        <v>111</v>
      </c>
      <c r="B10" s="131" t="s">
        <v>112</v>
      </c>
      <c r="C10" s="132"/>
      <c r="D10" s="133" t="s">
        <v>167</v>
      </c>
      <c r="E10" s="134"/>
      <c r="F10" s="134"/>
      <c r="G10" s="135"/>
    </row>
    <row r="11" spans="1:7" x14ac:dyDescent="0.25">
      <c r="A11" s="56" t="s">
        <v>113</v>
      </c>
      <c r="B11" s="131" t="s">
        <v>114</v>
      </c>
      <c r="C11" s="132"/>
      <c r="D11" s="133">
        <v>1</v>
      </c>
      <c r="E11" s="134"/>
      <c r="F11" s="134"/>
      <c r="G11" s="135"/>
    </row>
    <row r="12" spans="1:7" ht="20.25" customHeight="1" x14ac:dyDescent="0.25">
      <c r="A12" s="56"/>
      <c r="B12" s="144"/>
      <c r="C12" s="144"/>
      <c r="D12" s="145" t="s">
        <v>115</v>
      </c>
      <c r="E12" s="145"/>
      <c r="F12" s="145" t="s">
        <v>116</v>
      </c>
      <c r="G12" s="146"/>
    </row>
    <row r="13" spans="1:7" ht="18" customHeight="1" x14ac:dyDescent="0.25">
      <c r="A13" s="56" t="s">
        <v>117</v>
      </c>
      <c r="B13" s="144" t="s">
        <v>118</v>
      </c>
      <c r="C13" s="144"/>
      <c r="D13" s="145"/>
      <c r="E13" s="145"/>
      <c r="F13" s="145"/>
      <c r="G13" s="146"/>
    </row>
    <row r="14" spans="1:7" x14ac:dyDescent="0.25">
      <c r="A14" s="56" t="s">
        <v>119</v>
      </c>
      <c r="B14" s="144" t="s">
        <v>267</v>
      </c>
      <c r="C14" s="144"/>
      <c r="D14" s="145"/>
      <c r="E14" s="145"/>
      <c r="F14" s="145"/>
      <c r="G14" s="146"/>
    </row>
    <row r="15" spans="1:7" x14ac:dyDescent="0.25">
      <c r="A15" s="56" t="s">
        <v>120</v>
      </c>
      <c r="B15" s="144" t="s">
        <v>268</v>
      </c>
      <c r="C15" s="144"/>
      <c r="D15" s="145"/>
      <c r="E15" s="145"/>
      <c r="F15" s="145"/>
      <c r="G15" s="146"/>
    </row>
    <row r="16" spans="1:7" ht="15.75" thickBot="1" x14ac:dyDescent="0.3">
      <c r="A16" s="69" t="s">
        <v>121</v>
      </c>
      <c r="B16" s="147" t="s">
        <v>122</v>
      </c>
      <c r="C16" s="147"/>
      <c r="D16" s="148"/>
      <c r="E16" s="148"/>
      <c r="F16" s="148"/>
      <c r="G16" s="149"/>
    </row>
    <row r="17" spans="1:7" x14ac:dyDescent="0.25">
      <c r="A17" s="59"/>
      <c r="B17" s="59"/>
      <c r="C17" s="70"/>
      <c r="D17" s="70"/>
      <c r="E17" s="70"/>
      <c r="F17" s="70"/>
      <c r="G17" s="70"/>
    </row>
    <row r="18" spans="1:7" ht="15.75" thickBot="1" x14ac:dyDescent="0.3">
      <c r="A18" s="60"/>
      <c r="B18" s="60"/>
      <c r="C18" s="150"/>
      <c r="D18" s="150"/>
      <c r="E18" s="150"/>
      <c r="F18" s="150"/>
      <c r="G18" s="150"/>
    </row>
    <row r="19" spans="1:7" ht="15.75" thickTop="1" x14ac:dyDescent="0.25">
      <c r="A19" s="151" t="s">
        <v>123</v>
      </c>
      <c r="B19" s="154" t="s">
        <v>101</v>
      </c>
      <c r="C19" s="154"/>
      <c r="D19" s="154"/>
      <c r="E19" s="154"/>
      <c r="F19" s="154"/>
      <c r="G19" s="155"/>
    </row>
    <row r="20" spans="1:7" x14ac:dyDescent="0.25">
      <c r="A20" s="152"/>
      <c r="B20" s="156" t="s">
        <v>124</v>
      </c>
      <c r="C20" s="156" t="s">
        <v>125</v>
      </c>
      <c r="D20" s="158" t="s">
        <v>115</v>
      </c>
      <c r="E20" s="158"/>
      <c r="F20" s="158" t="s">
        <v>116</v>
      </c>
      <c r="G20" s="159"/>
    </row>
    <row r="21" spans="1:7" x14ac:dyDescent="0.25">
      <c r="A21" s="152"/>
      <c r="B21" s="156"/>
      <c r="C21" s="156"/>
      <c r="D21" s="170">
        <v>2024</v>
      </c>
      <c r="E21" s="171"/>
      <c r="F21" s="170">
        <v>2024</v>
      </c>
      <c r="G21" s="172"/>
    </row>
    <row r="22" spans="1:7" ht="15.75" thickBot="1" x14ac:dyDescent="0.3">
      <c r="A22" s="153"/>
      <c r="B22" s="157"/>
      <c r="C22" s="157"/>
      <c r="D22" s="173" t="s">
        <v>126</v>
      </c>
      <c r="E22" s="174"/>
      <c r="F22" s="173" t="s">
        <v>126</v>
      </c>
      <c r="G22" s="175"/>
    </row>
    <row r="23" spans="1:7" ht="16.5" thickTop="1" thickBot="1" x14ac:dyDescent="0.3">
      <c r="A23" s="71">
        <v>1</v>
      </c>
      <c r="B23" s="72">
        <v>2</v>
      </c>
      <c r="C23" s="72" t="s">
        <v>127</v>
      </c>
      <c r="D23" s="176">
        <v>3</v>
      </c>
      <c r="E23" s="177"/>
      <c r="F23" s="176">
        <v>4</v>
      </c>
      <c r="G23" s="178"/>
    </row>
    <row r="24" spans="1:7" ht="16.5" thickTop="1" thickBot="1" x14ac:dyDescent="0.3">
      <c r="A24" s="73" t="s">
        <v>7</v>
      </c>
      <c r="B24" s="74" t="s">
        <v>128</v>
      </c>
      <c r="C24" s="74" t="s">
        <v>129</v>
      </c>
      <c r="D24" s="160">
        <f>SUM(D25:E28)</f>
        <v>5.4848340000000002</v>
      </c>
      <c r="E24" s="161"/>
      <c r="F24" s="162">
        <f>SUM(F25:G28)</f>
        <v>0.90334999999999999</v>
      </c>
      <c r="G24" s="163"/>
    </row>
    <row r="25" spans="1:7" ht="15.75" thickTop="1" x14ac:dyDescent="0.25">
      <c r="A25" s="75" t="s">
        <v>130</v>
      </c>
      <c r="B25" s="76" t="s">
        <v>131</v>
      </c>
      <c r="C25" s="76" t="s">
        <v>129</v>
      </c>
      <c r="D25" s="164">
        <f>'Český Brod-vodné'!F7/1000</f>
        <v>0.49399999999999999</v>
      </c>
      <c r="E25" s="165"/>
      <c r="F25" s="164">
        <f>'Český Brod-stočné'!F7/1000</f>
        <v>0</v>
      </c>
      <c r="G25" s="166"/>
    </row>
    <row r="26" spans="1:7" x14ac:dyDescent="0.25">
      <c r="A26" s="77" t="s">
        <v>132</v>
      </c>
      <c r="B26" s="64" t="s">
        <v>133</v>
      </c>
      <c r="C26" s="64" t="s">
        <v>129</v>
      </c>
      <c r="D26" s="167">
        <f>'Český Brod-vodné'!F8/1000</f>
        <v>4.3077500000000004</v>
      </c>
      <c r="E26" s="168"/>
      <c r="F26" s="167">
        <f>'Český Brod-stočné'!F8/1000</f>
        <v>0</v>
      </c>
      <c r="G26" s="169"/>
    </row>
    <row r="27" spans="1:7" x14ac:dyDescent="0.25">
      <c r="A27" s="77" t="s">
        <v>134</v>
      </c>
      <c r="B27" s="64" t="s">
        <v>135</v>
      </c>
      <c r="C27" s="64" t="s">
        <v>129</v>
      </c>
      <c r="D27" s="167">
        <f>'Český Brod-vodné'!F9/1000</f>
        <v>0.26738499999999998</v>
      </c>
      <c r="E27" s="168"/>
      <c r="F27" s="167">
        <f>'Český Brod-stočné'!F9/1000</f>
        <v>0.50548599999999999</v>
      </c>
      <c r="G27" s="169"/>
    </row>
    <row r="28" spans="1:7" ht="15.75" thickBot="1" x14ac:dyDescent="0.3">
      <c r="A28" s="78" t="s">
        <v>136</v>
      </c>
      <c r="B28" s="79" t="s">
        <v>137</v>
      </c>
      <c r="C28" s="79" t="s">
        <v>129</v>
      </c>
      <c r="D28" s="179">
        <f>'Český Brod-vodné'!F10/1000</f>
        <v>0.41569899999999999</v>
      </c>
      <c r="E28" s="180"/>
      <c r="F28" s="179">
        <f>'Český Brod-stočné'!F10/1000</f>
        <v>0.397864</v>
      </c>
      <c r="G28" s="181"/>
    </row>
    <row r="29" spans="1:7" ht="16.5" thickTop="1" thickBot="1" x14ac:dyDescent="0.3">
      <c r="A29" s="80" t="s">
        <v>138</v>
      </c>
      <c r="B29" s="81" t="s">
        <v>18</v>
      </c>
      <c r="C29" s="81" t="s">
        <v>129</v>
      </c>
      <c r="D29" s="160">
        <f>SUM(D30:E31)</f>
        <v>1.4186240000000001</v>
      </c>
      <c r="E29" s="161"/>
      <c r="F29" s="160">
        <f>SUM(F30:G31)</f>
        <v>2.9646529999999998</v>
      </c>
      <c r="G29" s="182"/>
    </row>
    <row r="30" spans="1:7" ht="15.75" thickTop="1" x14ac:dyDescent="0.25">
      <c r="A30" s="82" t="s">
        <v>139</v>
      </c>
      <c r="B30" s="76" t="s">
        <v>140</v>
      </c>
      <c r="C30" s="76" t="s">
        <v>129</v>
      </c>
      <c r="D30" s="164">
        <f>'Český Brod-vodné'!F12/1000</f>
        <v>1.4186240000000001</v>
      </c>
      <c r="E30" s="165"/>
      <c r="F30" s="164">
        <f>'Český Brod-stočné'!F12/1000</f>
        <v>2.9646529999999998</v>
      </c>
      <c r="G30" s="166"/>
    </row>
    <row r="31" spans="1:7" ht="15.75" thickBot="1" x14ac:dyDescent="0.3">
      <c r="A31" s="83" t="s">
        <v>141</v>
      </c>
      <c r="B31" s="79" t="s">
        <v>142</v>
      </c>
      <c r="C31" s="79" t="s">
        <v>129</v>
      </c>
      <c r="D31" s="179">
        <v>0</v>
      </c>
      <c r="E31" s="180"/>
      <c r="F31" s="179">
        <v>0</v>
      </c>
      <c r="G31" s="181"/>
    </row>
    <row r="32" spans="1:7" ht="16.5" thickTop="1" thickBot="1" x14ac:dyDescent="0.3">
      <c r="A32" s="73" t="s">
        <v>23</v>
      </c>
      <c r="B32" s="74" t="s">
        <v>143</v>
      </c>
      <c r="C32" s="74" t="s">
        <v>129</v>
      </c>
      <c r="D32" s="160">
        <f>SUM(D33:E34)</f>
        <v>1.306</v>
      </c>
      <c r="E32" s="161"/>
      <c r="F32" s="160">
        <f>SUM(F33:G34)</f>
        <v>4.6102740000000004</v>
      </c>
      <c r="G32" s="182"/>
    </row>
    <row r="33" spans="1:7" ht="15.75" thickTop="1" x14ac:dyDescent="0.25">
      <c r="A33" s="82" t="s">
        <v>144</v>
      </c>
      <c r="B33" s="76" t="s">
        <v>145</v>
      </c>
      <c r="C33" s="76" t="s">
        <v>129</v>
      </c>
      <c r="D33" s="164">
        <f>'Český Brod-vodné'!F15/1000</f>
        <v>0.93400000000000005</v>
      </c>
      <c r="E33" s="165"/>
      <c r="F33" s="164">
        <f>'Český Brod-stočné'!F15/1000</f>
        <v>3.32538</v>
      </c>
      <c r="G33" s="166"/>
    </row>
    <row r="34" spans="1:7" ht="15.75" thickBot="1" x14ac:dyDescent="0.3">
      <c r="A34" s="83" t="s">
        <v>146</v>
      </c>
      <c r="B34" s="79" t="s">
        <v>147</v>
      </c>
      <c r="C34" s="79" t="s">
        <v>129</v>
      </c>
      <c r="D34" s="183">
        <f>'Český Brod-vodné'!F16/1000</f>
        <v>0.372</v>
      </c>
      <c r="E34" s="184"/>
      <c r="F34" s="179">
        <f>'Český Brod-stočné'!F16/1000</f>
        <v>1.284894</v>
      </c>
      <c r="G34" s="181"/>
    </row>
    <row r="35" spans="1:7" ht="16.5" thickTop="1" thickBot="1" x14ac:dyDescent="0.3">
      <c r="A35" s="73" t="s">
        <v>29</v>
      </c>
      <c r="B35" s="74" t="s">
        <v>30</v>
      </c>
      <c r="C35" s="74" t="s">
        <v>129</v>
      </c>
      <c r="D35" s="160">
        <f>SUM(D36:E39)</f>
        <v>8.5266500000000001</v>
      </c>
      <c r="E35" s="161"/>
      <c r="F35" s="160">
        <f>SUM(F36:G39)</f>
        <v>12.773441000000002</v>
      </c>
      <c r="G35" s="182"/>
    </row>
    <row r="36" spans="1:7" ht="15.75" thickTop="1" x14ac:dyDescent="0.25">
      <c r="A36" s="82" t="s">
        <v>148</v>
      </c>
      <c r="B36" s="76" t="s">
        <v>149</v>
      </c>
      <c r="C36" s="76" t="s">
        <v>129</v>
      </c>
      <c r="D36" s="164">
        <v>0</v>
      </c>
      <c r="E36" s="165"/>
      <c r="F36" s="164">
        <v>0</v>
      </c>
      <c r="G36" s="166"/>
    </row>
    <row r="37" spans="1:7" x14ac:dyDescent="0.25">
      <c r="A37" s="84" t="s">
        <v>150</v>
      </c>
      <c r="B37" s="64" t="s">
        <v>151</v>
      </c>
      <c r="C37" s="64" t="s">
        <v>129</v>
      </c>
      <c r="D37" s="167">
        <v>0</v>
      </c>
      <c r="E37" s="168"/>
      <c r="F37" s="167">
        <v>0</v>
      </c>
      <c r="G37" s="169"/>
    </row>
    <row r="38" spans="1:7" x14ac:dyDescent="0.25">
      <c r="A38" s="84" t="s">
        <v>152</v>
      </c>
      <c r="B38" s="64" t="s">
        <v>153</v>
      </c>
      <c r="C38" s="64" t="s">
        <v>129</v>
      </c>
      <c r="D38" s="167">
        <f>'Český Brod-vodné'!F19/1000</f>
        <v>0.74904999999999999</v>
      </c>
      <c r="E38" s="168"/>
      <c r="F38" s="167">
        <f>'Český Brod-stočné'!F19/1000</f>
        <v>1.448161</v>
      </c>
      <c r="G38" s="169"/>
    </row>
    <row r="39" spans="1:7" ht="15.75" thickBot="1" x14ac:dyDescent="0.3">
      <c r="A39" s="83" t="s">
        <v>154</v>
      </c>
      <c r="B39" s="79" t="s">
        <v>155</v>
      </c>
      <c r="C39" s="79" t="s">
        <v>129</v>
      </c>
      <c r="D39" s="179">
        <f>'Český Brod-vodné'!F20/1000</f>
        <v>7.7776000000000005</v>
      </c>
      <c r="E39" s="180"/>
      <c r="F39" s="179">
        <f>'Český Brod-stočné'!F20/1000</f>
        <v>11.325280000000001</v>
      </c>
      <c r="G39" s="181"/>
    </row>
    <row r="40" spans="1:7" ht="16.5" thickTop="1" thickBot="1" x14ac:dyDescent="0.3">
      <c r="A40" s="73" t="s">
        <v>38</v>
      </c>
      <c r="B40" s="74" t="s">
        <v>156</v>
      </c>
      <c r="C40" s="74" t="s">
        <v>129</v>
      </c>
      <c r="D40" s="160">
        <f>SUM(D41:E43)</f>
        <v>1.1606649999999998</v>
      </c>
      <c r="E40" s="161"/>
      <c r="F40" s="160">
        <f>SUM(F41:G43)</f>
        <v>3.486459</v>
      </c>
      <c r="G40" s="182"/>
    </row>
    <row r="41" spans="1:7" ht="15.75" thickTop="1" x14ac:dyDescent="0.25">
      <c r="A41" s="82" t="s">
        <v>157</v>
      </c>
      <c r="B41" s="76" t="s">
        <v>158</v>
      </c>
      <c r="C41" s="76" t="s">
        <v>129</v>
      </c>
      <c r="D41" s="164">
        <f>'Český Brod-vodné'!D23/1000</f>
        <v>0</v>
      </c>
      <c r="E41" s="165"/>
      <c r="F41" s="164">
        <f>'Český Brod-stočné'!F23/1000</f>
        <v>6.6200000000000009E-2</v>
      </c>
      <c r="G41" s="166"/>
    </row>
    <row r="42" spans="1:7" x14ac:dyDescent="0.25">
      <c r="A42" s="84" t="s">
        <v>159</v>
      </c>
      <c r="B42" s="64" t="s">
        <v>160</v>
      </c>
      <c r="C42" s="64" t="s">
        <v>129</v>
      </c>
      <c r="D42" s="167">
        <f>'Český Brod-vodné'!F24/1000</f>
        <v>0.89313599999999993</v>
      </c>
      <c r="E42" s="168"/>
      <c r="F42" s="167">
        <f>'Český Brod-stočné'!F24/1000</f>
        <v>2.9977</v>
      </c>
      <c r="G42" s="169"/>
    </row>
    <row r="43" spans="1:7" x14ac:dyDescent="0.25">
      <c r="A43" s="84" t="s">
        <v>161</v>
      </c>
      <c r="B43" s="64" t="s">
        <v>162</v>
      </c>
      <c r="C43" s="64" t="s">
        <v>129</v>
      </c>
      <c r="D43" s="167">
        <f>'Český Brod-vodné'!F25/1000</f>
        <v>0.26752900000000002</v>
      </c>
      <c r="E43" s="168"/>
      <c r="F43" s="167">
        <f>'Český Brod-stočné'!F25/1000</f>
        <v>0.42255900000000002</v>
      </c>
      <c r="G43" s="169"/>
    </row>
    <row r="44" spans="1:7" x14ac:dyDescent="0.25">
      <c r="A44" s="85" t="s">
        <v>55</v>
      </c>
      <c r="B44" s="65" t="s">
        <v>56</v>
      </c>
      <c r="C44" s="65" t="s">
        <v>129</v>
      </c>
      <c r="D44" s="185">
        <v>0</v>
      </c>
      <c r="E44" s="186"/>
      <c r="F44" s="185">
        <v>0</v>
      </c>
      <c r="G44" s="187"/>
    </row>
    <row r="45" spans="1:7" x14ac:dyDescent="0.25">
      <c r="A45" s="85" t="s">
        <v>57</v>
      </c>
      <c r="B45" s="65" t="s">
        <v>163</v>
      </c>
      <c r="C45" s="65" t="s">
        <v>129</v>
      </c>
      <c r="D45" s="185">
        <f>'Český Brod-vodné'!F32/1000</f>
        <v>0</v>
      </c>
      <c r="E45" s="186"/>
      <c r="F45" s="185">
        <f>'Český Brod-stočné'!F32/1000</f>
        <v>-3.1379999999999999</v>
      </c>
      <c r="G45" s="187"/>
    </row>
    <row r="46" spans="1:7" x14ac:dyDescent="0.25">
      <c r="A46" s="85" t="s">
        <v>59</v>
      </c>
      <c r="B46" s="65" t="s">
        <v>60</v>
      </c>
      <c r="C46" s="65" t="s">
        <v>129</v>
      </c>
      <c r="D46" s="185">
        <f>'Český Brod-vodné'!F33/1000</f>
        <v>0.60583399999999998</v>
      </c>
      <c r="E46" s="186"/>
      <c r="F46" s="185">
        <f>'Český Brod-stočné'!F33/1000</f>
        <v>0.9947140000000001</v>
      </c>
      <c r="G46" s="187"/>
    </row>
    <row r="47" spans="1:7" x14ac:dyDescent="0.25">
      <c r="A47" s="86" t="s">
        <v>61</v>
      </c>
      <c r="B47" s="87" t="s">
        <v>62</v>
      </c>
      <c r="C47" s="87" t="s">
        <v>129</v>
      </c>
      <c r="D47" s="185">
        <f>'Český Brod-vodné'!F34/1000</f>
        <v>0.25925300000000001</v>
      </c>
      <c r="E47" s="186"/>
      <c r="F47" s="185">
        <f>'Český Brod-stočné'!F34/1000</f>
        <v>0.462563</v>
      </c>
      <c r="G47" s="187"/>
    </row>
    <row r="48" spans="1:7" ht="15.75" thickBot="1" x14ac:dyDescent="0.3">
      <c r="A48" s="77" t="s">
        <v>164</v>
      </c>
      <c r="B48" s="64" t="s">
        <v>165</v>
      </c>
      <c r="C48" s="64" t="s">
        <v>166</v>
      </c>
      <c r="D48" s="167">
        <v>0</v>
      </c>
      <c r="E48" s="168"/>
      <c r="F48" s="167">
        <v>0</v>
      </c>
      <c r="G48" s="169"/>
    </row>
    <row r="49" spans="1:7" ht="16.5" thickTop="1" thickBot="1" x14ac:dyDescent="0.3">
      <c r="A49" s="88" t="s">
        <v>63</v>
      </c>
      <c r="B49" s="89" t="s">
        <v>64</v>
      </c>
      <c r="C49" s="89" t="s">
        <v>129</v>
      </c>
      <c r="D49" s="188">
        <f>D44+D45+D46+D47+D40+D32+D29+D24+D35</f>
        <v>18.761859999999999</v>
      </c>
      <c r="E49" s="189"/>
      <c r="F49" s="188">
        <f>F44+F45+F46+F47+F40+F32+F29+F24+F35</f>
        <v>23.057454</v>
      </c>
      <c r="G49" s="190"/>
    </row>
    <row r="50" spans="1:7" ht="15.75" thickTop="1" x14ac:dyDescent="0.25">
      <c r="A50" s="90" t="s">
        <v>167</v>
      </c>
      <c r="B50" s="91" t="s">
        <v>168</v>
      </c>
      <c r="C50" s="91" t="s">
        <v>129</v>
      </c>
      <c r="D50" s="164"/>
      <c r="E50" s="165"/>
      <c r="F50" s="164"/>
      <c r="G50" s="166"/>
    </row>
    <row r="51" spans="1:7" x14ac:dyDescent="0.25">
      <c r="A51" s="84" t="s">
        <v>169</v>
      </c>
      <c r="B51" s="64" t="s">
        <v>170</v>
      </c>
      <c r="C51" s="64" t="s">
        <v>171</v>
      </c>
      <c r="D51" s="194">
        <f>'Český Brod-vodné'!F42/1000</f>
        <v>0.30499999999999999</v>
      </c>
      <c r="E51" s="195"/>
      <c r="F51" s="191"/>
      <c r="G51" s="193"/>
    </row>
    <row r="52" spans="1:7" x14ac:dyDescent="0.25">
      <c r="A52" s="84" t="s">
        <v>172</v>
      </c>
      <c r="B52" s="64" t="s">
        <v>173</v>
      </c>
      <c r="C52" s="64" t="s">
        <v>171</v>
      </c>
      <c r="D52" s="194">
        <f>'Český Brod-vodné'!F43/1000</f>
        <v>0.185</v>
      </c>
      <c r="E52" s="195"/>
      <c r="F52" s="191"/>
      <c r="G52" s="193"/>
    </row>
    <row r="53" spans="1:7" x14ac:dyDescent="0.25">
      <c r="A53" s="84" t="s">
        <v>174</v>
      </c>
      <c r="B53" s="64" t="s">
        <v>175</v>
      </c>
      <c r="C53" s="64" t="s">
        <v>171</v>
      </c>
      <c r="D53" s="191"/>
      <c r="E53" s="192"/>
      <c r="F53" s="191">
        <f>'Český Brod-stočné'!F45/1000</f>
        <v>0.27</v>
      </c>
      <c r="G53" s="193"/>
    </row>
    <row r="54" spans="1:7" x14ac:dyDescent="0.25">
      <c r="A54" s="84" t="s">
        <v>176</v>
      </c>
      <c r="B54" s="64" t="s">
        <v>173</v>
      </c>
      <c r="C54" s="64" t="s">
        <v>171</v>
      </c>
      <c r="D54" s="191"/>
      <c r="E54" s="192"/>
      <c r="F54" s="191">
        <f>'Český Brod-stočné'!F46/1000</f>
        <v>0.21</v>
      </c>
      <c r="G54" s="193"/>
    </row>
    <row r="55" spans="1:7" x14ac:dyDescent="0.25">
      <c r="A55" s="84" t="s">
        <v>177</v>
      </c>
      <c r="B55" s="64" t="s">
        <v>86</v>
      </c>
      <c r="C55" s="64" t="s">
        <v>171</v>
      </c>
      <c r="D55" s="191"/>
      <c r="E55" s="192"/>
      <c r="F55" s="191">
        <f>'Český Brod-stočné'!F48/1000</f>
        <v>0.06</v>
      </c>
      <c r="G55" s="193"/>
    </row>
    <row r="56" spans="1:7" x14ac:dyDescent="0.25">
      <c r="A56" s="84" t="s">
        <v>178</v>
      </c>
      <c r="B56" s="64" t="s">
        <v>88</v>
      </c>
      <c r="C56" s="64" t="s">
        <v>171</v>
      </c>
      <c r="D56" s="191"/>
      <c r="E56" s="192"/>
      <c r="F56" s="191"/>
      <c r="G56" s="193"/>
    </row>
    <row r="57" spans="1:7" x14ac:dyDescent="0.25">
      <c r="A57" s="84" t="s">
        <v>179</v>
      </c>
      <c r="B57" s="64" t="s">
        <v>180</v>
      </c>
      <c r="C57" s="64" t="s">
        <v>171</v>
      </c>
      <c r="D57" s="191"/>
      <c r="E57" s="192"/>
      <c r="F57" s="191"/>
      <c r="G57" s="193"/>
    </row>
    <row r="58" spans="1:7" ht="15.75" thickBot="1" x14ac:dyDescent="0.3">
      <c r="A58" s="83" t="s">
        <v>103</v>
      </c>
      <c r="B58" s="79" t="s">
        <v>181</v>
      </c>
      <c r="C58" s="79" t="s">
        <v>171</v>
      </c>
      <c r="D58" s="196"/>
      <c r="E58" s="197"/>
      <c r="F58" s="196"/>
      <c r="G58" s="198"/>
    </row>
    <row r="59" spans="1:7" ht="15.75" thickTop="1" x14ac:dyDescent="0.25">
      <c r="A59" s="63"/>
      <c r="B59" s="63"/>
      <c r="C59" s="60"/>
      <c r="D59" s="60"/>
      <c r="E59" s="60"/>
      <c r="F59" s="60"/>
      <c r="G59" s="60"/>
    </row>
    <row r="60" spans="1:7" x14ac:dyDescent="0.25">
      <c r="A60" s="60"/>
      <c r="B60" s="60"/>
      <c r="C60" s="61" t="s">
        <v>182</v>
      </c>
      <c r="D60" s="61" t="s">
        <v>183</v>
      </c>
      <c r="E60" s="61"/>
      <c r="F60" s="61"/>
      <c r="G60" s="61"/>
    </row>
    <row r="61" spans="1:7" x14ac:dyDescent="0.25">
      <c r="A61" s="60"/>
      <c r="B61" s="60"/>
      <c r="C61" s="61"/>
      <c r="D61" s="61" t="s">
        <v>184</v>
      </c>
      <c r="E61" s="61"/>
      <c r="F61" s="61"/>
      <c r="G61" s="61"/>
    </row>
    <row r="62" spans="1:7" x14ac:dyDescent="0.25">
      <c r="A62" s="60"/>
      <c r="B62" s="60"/>
      <c r="C62" s="61"/>
      <c r="D62" s="61" t="s">
        <v>185</v>
      </c>
      <c r="E62" s="61"/>
      <c r="F62" s="61"/>
      <c r="G62" s="61"/>
    </row>
    <row r="63" spans="1:7" x14ac:dyDescent="0.25">
      <c r="A63" s="60"/>
      <c r="B63" s="60"/>
      <c r="C63" s="61"/>
      <c r="D63" s="61" t="s">
        <v>186</v>
      </c>
      <c r="E63" s="61"/>
      <c r="F63" s="61"/>
      <c r="G63" s="61"/>
    </row>
    <row r="64" spans="1:7" x14ac:dyDescent="0.25">
      <c r="A64" s="60"/>
      <c r="B64" s="60"/>
      <c r="C64" s="61"/>
      <c r="D64" s="61" t="s">
        <v>187</v>
      </c>
      <c r="E64" s="61"/>
      <c r="F64" s="61"/>
      <c r="G64" s="61"/>
    </row>
    <row r="65" spans="1:7" x14ac:dyDescent="0.25">
      <c r="A65" s="53"/>
      <c r="B65" s="52"/>
      <c r="C65" s="52"/>
      <c r="D65" s="52"/>
      <c r="E65" s="52"/>
      <c r="F65" s="52"/>
      <c r="G65" s="67"/>
    </row>
    <row r="66" spans="1:7" ht="15.75" thickBot="1" x14ac:dyDescent="0.3">
      <c r="A66" s="53" t="s">
        <v>188</v>
      </c>
      <c r="B66" s="52"/>
      <c r="C66" s="52"/>
      <c r="D66" s="52"/>
      <c r="E66" s="52"/>
      <c r="F66" s="52"/>
      <c r="G66" s="67" t="s">
        <v>189</v>
      </c>
    </row>
    <row r="67" spans="1:7" ht="15.75" thickTop="1" x14ac:dyDescent="0.25">
      <c r="A67" s="199" t="s">
        <v>123</v>
      </c>
      <c r="B67" s="201" t="s">
        <v>188</v>
      </c>
      <c r="C67" s="201"/>
      <c r="D67" s="201"/>
      <c r="E67" s="201"/>
      <c r="F67" s="201"/>
      <c r="G67" s="202"/>
    </row>
    <row r="68" spans="1:7" x14ac:dyDescent="0.25">
      <c r="A68" s="200"/>
      <c r="B68" s="203" t="s">
        <v>190</v>
      </c>
      <c r="C68" s="204" t="s">
        <v>125</v>
      </c>
      <c r="D68" s="205" t="s">
        <v>191</v>
      </c>
      <c r="E68" s="205"/>
      <c r="F68" s="92" t="s">
        <v>115</v>
      </c>
      <c r="G68" s="93" t="s">
        <v>116</v>
      </c>
    </row>
    <row r="69" spans="1:7" x14ac:dyDescent="0.25">
      <c r="A69" s="200"/>
      <c r="B69" s="203"/>
      <c r="C69" s="204"/>
      <c r="D69" s="205"/>
      <c r="E69" s="205"/>
      <c r="F69" s="92" t="s">
        <v>126</v>
      </c>
      <c r="G69" s="93" t="s">
        <v>126</v>
      </c>
    </row>
    <row r="70" spans="1:7" x14ac:dyDescent="0.25">
      <c r="A70" s="94">
        <v>1</v>
      </c>
      <c r="B70" s="68">
        <v>2</v>
      </c>
      <c r="C70" s="95" t="s">
        <v>127</v>
      </c>
      <c r="D70" s="207" t="s">
        <v>192</v>
      </c>
      <c r="E70" s="208"/>
      <c r="F70" s="92" t="s">
        <v>193</v>
      </c>
      <c r="G70" s="93" t="s">
        <v>194</v>
      </c>
    </row>
    <row r="71" spans="1:7" ht="24" customHeight="1" x14ac:dyDescent="0.25">
      <c r="A71" s="96" t="s">
        <v>69</v>
      </c>
      <c r="B71" s="97" t="s">
        <v>195</v>
      </c>
      <c r="C71" s="64" t="s">
        <v>196</v>
      </c>
      <c r="D71" s="205" t="s">
        <v>197</v>
      </c>
      <c r="E71" s="209"/>
      <c r="F71" s="98">
        <f>D49/D51</f>
        <v>61.514295081967212</v>
      </c>
      <c r="G71" s="99">
        <f>F49/(F53+F55)</f>
        <v>69.871072727272718</v>
      </c>
    </row>
    <row r="72" spans="1:7" ht="24" customHeight="1" x14ac:dyDescent="0.25">
      <c r="A72" s="96" t="s">
        <v>198</v>
      </c>
      <c r="B72" s="97" t="s">
        <v>199</v>
      </c>
      <c r="C72" s="64" t="s">
        <v>166</v>
      </c>
      <c r="D72" s="205" t="s">
        <v>200</v>
      </c>
      <c r="E72" s="209"/>
      <c r="F72" s="98"/>
      <c r="G72" s="99"/>
    </row>
    <row r="73" spans="1:7" ht="24" customHeight="1" x14ac:dyDescent="0.25">
      <c r="A73" s="100" t="s">
        <v>201</v>
      </c>
      <c r="B73" s="101" t="s">
        <v>202</v>
      </c>
      <c r="C73" s="64" t="s">
        <v>166</v>
      </c>
      <c r="D73" s="205"/>
      <c r="E73" s="209"/>
      <c r="F73" s="98"/>
      <c r="G73" s="99"/>
    </row>
    <row r="74" spans="1:7" ht="24" customHeight="1" x14ac:dyDescent="0.25">
      <c r="A74" s="100" t="s">
        <v>203</v>
      </c>
      <c r="B74" s="101" t="s">
        <v>204</v>
      </c>
      <c r="C74" s="64" t="s">
        <v>166</v>
      </c>
      <c r="D74" s="207"/>
      <c r="E74" s="208"/>
      <c r="F74" s="98"/>
      <c r="G74" s="99"/>
    </row>
    <row r="75" spans="1:7" x14ac:dyDescent="0.25">
      <c r="A75" s="84" t="s">
        <v>205</v>
      </c>
      <c r="B75" s="64" t="s">
        <v>206</v>
      </c>
      <c r="C75" s="64" t="s">
        <v>166</v>
      </c>
      <c r="D75" s="206" t="s">
        <v>207</v>
      </c>
      <c r="E75" s="206"/>
      <c r="F75" s="102"/>
      <c r="G75" s="103"/>
    </row>
    <row r="76" spans="1:7" x14ac:dyDescent="0.25">
      <c r="A76" s="84" t="s">
        <v>208</v>
      </c>
      <c r="B76" s="64" t="s">
        <v>209</v>
      </c>
      <c r="C76" s="64" t="s">
        <v>166</v>
      </c>
      <c r="D76" s="206"/>
      <c r="E76" s="206"/>
      <c r="F76" s="125">
        <f>'Český Brod-vodné'!F52/1000</f>
        <v>0.3216</v>
      </c>
      <c r="G76" s="104">
        <f>'Český Brod-stočné'!F52/1000</f>
        <v>0.36613000000000001</v>
      </c>
    </row>
    <row r="77" spans="1:7" ht="34.5" x14ac:dyDescent="0.25">
      <c r="A77" s="84" t="s">
        <v>210</v>
      </c>
      <c r="B77" s="105" t="s">
        <v>211</v>
      </c>
      <c r="C77" s="64" t="s">
        <v>212</v>
      </c>
      <c r="D77" s="206" t="s">
        <v>213</v>
      </c>
      <c r="E77" s="206"/>
      <c r="F77" s="64"/>
      <c r="G77" s="104"/>
    </row>
    <row r="78" spans="1:7" x14ac:dyDescent="0.25">
      <c r="A78" s="84" t="s">
        <v>214</v>
      </c>
      <c r="B78" s="64" t="s">
        <v>215</v>
      </c>
      <c r="C78" s="64" t="s">
        <v>166</v>
      </c>
      <c r="D78" s="206"/>
      <c r="E78" s="206"/>
      <c r="F78" s="64"/>
      <c r="G78" s="104"/>
    </row>
    <row r="79" spans="1:7" x14ac:dyDescent="0.25">
      <c r="A79" s="84" t="s">
        <v>216</v>
      </c>
      <c r="B79" s="64" t="s">
        <v>217</v>
      </c>
      <c r="C79" s="64" t="s">
        <v>166</v>
      </c>
      <c r="D79" s="206" t="s">
        <v>218</v>
      </c>
      <c r="E79" s="206"/>
      <c r="F79" s="64"/>
      <c r="G79" s="104"/>
    </row>
    <row r="80" spans="1:7" x14ac:dyDescent="0.25">
      <c r="A80" s="84" t="s">
        <v>219</v>
      </c>
      <c r="B80" s="64" t="s">
        <v>220</v>
      </c>
      <c r="C80" s="64" t="s">
        <v>166</v>
      </c>
      <c r="D80" s="206" t="s">
        <v>221</v>
      </c>
      <c r="E80" s="206"/>
      <c r="F80" s="102">
        <f>D49+F76</f>
        <v>19.083459999999999</v>
      </c>
      <c r="G80" s="106">
        <f>G76+F49</f>
        <v>23.423583999999998</v>
      </c>
    </row>
    <row r="81" spans="1:7" x14ac:dyDescent="0.25">
      <c r="A81" s="84" t="s">
        <v>222</v>
      </c>
      <c r="B81" s="64" t="s">
        <v>223</v>
      </c>
      <c r="C81" s="64" t="s">
        <v>224</v>
      </c>
      <c r="D81" s="206" t="s">
        <v>225</v>
      </c>
      <c r="E81" s="206"/>
      <c r="F81" s="102">
        <f>D51</f>
        <v>0.30499999999999999</v>
      </c>
      <c r="G81" s="103">
        <f>F53+F55</f>
        <v>0.33</v>
      </c>
    </row>
    <row r="82" spans="1:7" x14ac:dyDescent="0.25">
      <c r="A82" s="85" t="s">
        <v>226</v>
      </c>
      <c r="B82" s="65" t="s">
        <v>227</v>
      </c>
      <c r="C82" s="65" t="s">
        <v>228</v>
      </c>
      <c r="D82" s="210" t="s">
        <v>229</v>
      </c>
      <c r="E82" s="210"/>
      <c r="F82" s="107">
        <f>FLOOR(F80/F81,0.01)</f>
        <v>62.56</v>
      </c>
      <c r="G82" s="108">
        <f>G80/G81</f>
        <v>70.980557575757572</v>
      </c>
    </row>
    <row r="83" spans="1:7" x14ac:dyDescent="0.25">
      <c r="A83" s="84" t="s">
        <v>230</v>
      </c>
      <c r="B83" s="64" t="s">
        <v>231</v>
      </c>
      <c r="C83" s="64" t="s">
        <v>196</v>
      </c>
      <c r="D83" s="206" t="s">
        <v>232</v>
      </c>
      <c r="E83" s="206"/>
      <c r="F83" s="98">
        <f>F82*1.12</f>
        <v>70.067200000000014</v>
      </c>
      <c r="G83" s="99">
        <f>G82*1.12</f>
        <v>79.498224484848492</v>
      </c>
    </row>
    <row r="84" spans="1:7" ht="44.25" customHeight="1" thickBot="1" x14ac:dyDescent="0.3">
      <c r="A84" s="109" t="s">
        <v>233</v>
      </c>
      <c r="B84" s="110" t="s">
        <v>234</v>
      </c>
      <c r="C84" s="110" t="s">
        <v>196</v>
      </c>
      <c r="D84" s="211" t="s">
        <v>235</v>
      </c>
      <c r="E84" s="211"/>
      <c r="F84" s="79"/>
      <c r="G84" s="111"/>
    </row>
    <row r="85" spans="1:7" ht="44.25" customHeight="1" thickTop="1" x14ac:dyDescent="0.25">
      <c r="A85" s="112"/>
      <c r="B85" s="112"/>
      <c r="C85" s="112"/>
      <c r="D85" s="113"/>
      <c r="E85" s="113"/>
      <c r="F85" s="66"/>
      <c r="G85" s="114"/>
    </row>
    <row r="86" spans="1:7" ht="15.75" thickBot="1" x14ac:dyDescent="0.3">
      <c r="A86" s="115" t="s">
        <v>236</v>
      </c>
      <c r="B86" s="116"/>
      <c r="C86" s="116"/>
      <c r="D86" s="116"/>
      <c r="E86" s="116"/>
      <c r="F86" s="116"/>
      <c r="G86" s="117" t="s">
        <v>237</v>
      </c>
    </row>
    <row r="87" spans="1:7" ht="27" customHeight="1" thickTop="1" x14ac:dyDescent="0.25">
      <c r="A87" s="118" t="s">
        <v>123</v>
      </c>
      <c r="B87" s="119" t="s">
        <v>238</v>
      </c>
      <c r="C87" s="120" t="s">
        <v>125</v>
      </c>
      <c r="D87" s="212" t="s">
        <v>115</v>
      </c>
      <c r="E87" s="213"/>
      <c r="F87" s="212" t="s">
        <v>116</v>
      </c>
      <c r="G87" s="214"/>
    </row>
    <row r="88" spans="1:7" ht="24.75" customHeight="1" x14ac:dyDescent="0.25">
      <c r="A88" s="84"/>
      <c r="B88" s="64"/>
      <c r="C88" s="64"/>
      <c r="D88" s="215" t="s">
        <v>269</v>
      </c>
      <c r="E88" s="216"/>
      <c r="F88" s="215" t="s">
        <v>269</v>
      </c>
      <c r="G88" s="217"/>
    </row>
    <row r="89" spans="1:7" x14ac:dyDescent="0.25">
      <c r="A89" s="77" t="s">
        <v>154</v>
      </c>
      <c r="B89" s="64" t="s">
        <v>239</v>
      </c>
      <c r="C89" s="64" t="s">
        <v>166</v>
      </c>
      <c r="D89" s="167">
        <f>D39</f>
        <v>7.7776000000000005</v>
      </c>
      <c r="E89" s="192"/>
      <c r="F89" s="167">
        <f>F39</f>
        <v>11.325280000000001</v>
      </c>
      <c r="G89" s="193"/>
    </row>
    <row r="90" spans="1:7" ht="23.25" x14ac:dyDescent="0.25">
      <c r="A90" s="100" t="s">
        <v>240</v>
      </c>
      <c r="B90" s="105" t="s">
        <v>241</v>
      </c>
      <c r="C90" s="64"/>
      <c r="D90" s="191"/>
      <c r="E90" s="192"/>
      <c r="F90" s="191"/>
      <c r="G90" s="193"/>
    </row>
    <row r="91" spans="1:7" ht="34.5" x14ac:dyDescent="0.25">
      <c r="A91" s="100" t="s">
        <v>242</v>
      </c>
      <c r="B91" s="105" t="s">
        <v>243</v>
      </c>
      <c r="C91" s="64"/>
      <c r="D91" s="191"/>
      <c r="E91" s="192"/>
      <c r="F91" s="191"/>
      <c r="G91" s="193"/>
    </row>
    <row r="92" spans="1:7" ht="31.5" customHeight="1" x14ac:dyDescent="0.25">
      <c r="A92" s="100" t="s">
        <v>244</v>
      </c>
      <c r="B92" s="101" t="s">
        <v>245</v>
      </c>
      <c r="C92" s="64"/>
      <c r="D92" s="191"/>
      <c r="E92" s="192"/>
      <c r="F92" s="191"/>
      <c r="G92" s="193"/>
    </row>
    <row r="93" spans="1:7" ht="23.25" x14ac:dyDescent="0.25">
      <c r="A93" s="100" t="s">
        <v>246</v>
      </c>
      <c r="B93" s="105" t="s">
        <v>247</v>
      </c>
      <c r="C93" s="64"/>
      <c r="D93" s="191"/>
      <c r="E93" s="192"/>
      <c r="F93" s="191"/>
      <c r="G93" s="193"/>
    </row>
    <row r="94" spans="1:7" x14ac:dyDescent="0.25">
      <c r="A94" s="77" t="s">
        <v>248</v>
      </c>
      <c r="B94" s="64" t="s">
        <v>249</v>
      </c>
      <c r="C94" s="64"/>
      <c r="D94" s="191"/>
      <c r="E94" s="192"/>
      <c r="F94" s="191"/>
      <c r="G94" s="193"/>
    </row>
    <row r="95" spans="1:7" ht="23.25" x14ac:dyDescent="0.25">
      <c r="A95" s="100" t="s">
        <v>250</v>
      </c>
      <c r="B95" s="105" t="s">
        <v>251</v>
      </c>
      <c r="C95" s="64"/>
      <c r="D95" s="191"/>
      <c r="E95" s="192"/>
      <c r="F95" s="191"/>
      <c r="G95" s="193"/>
    </row>
    <row r="96" spans="1:7" ht="34.5" x14ac:dyDescent="0.25">
      <c r="A96" s="100" t="s">
        <v>252</v>
      </c>
      <c r="B96" s="105" t="s">
        <v>253</v>
      </c>
      <c r="C96" s="64"/>
      <c r="D96" s="191"/>
      <c r="E96" s="192"/>
      <c r="F96" s="191"/>
      <c r="G96" s="193"/>
    </row>
    <row r="97" spans="1:7" ht="23.25" x14ac:dyDescent="0.25">
      <c r="A97" s="77" t="s">
        <v>254</v>
      </c>
      <c r="B97" s="105" t="s">
        <v>255</v>
      </c>
      <c r="C97" s="64"/>
      <c r="D97" s="191"/>
      <c r="E97" s="192"/>
      <c r="F97" s="191"/>
      <c r="G97" s="193"/>
    </row>
    <row r="98" spans="1:7" ht="24" thickBot="1" x14ac:dyDescent="0.3">
      <c r="A98" s="78" t="s">
        <v>256</v>
      </c>
      <c r="B98" s="121" t="s">
        <v>257</v>
      </c>
      <c r="C98" s="79"/>
      <c r="D98" s="196"/>
      <c r="E98" s="197"/>
      <c r="F98" s="196"/>
      <c r="G98" s="198"/>
    </row>
    <row r="99" spans="1:7" ht="16.5" thickTop="1" thickBot="1" x14ac:dyDescent="0.3">
      <c r="A99" s="122"/>
      <c r="B99" s="123"/>
      <c r="C99" s="66"/>
      <c r="D99" s="124"/>
      <c r="E99" s="124"/>
      <c r="F99" s="124"/>
      <c r="G99" s="124"/>
    </row>
    <row r="100" spans="1:7" ht="15.75" thickTop="1" x14ac:dyDescent="0.25">
      <c r="A100" s="225" t="s">
        <v>258</v>
      </c>
      <c r="B100" s="226"/>
      <c r="C100" s="226"/>
      <c r="D100" s="227"/>
      <c r="E100" s="227"/>
      <c r="F100" s="227"/>
      <c r="G100" s="228"/>
    </row>
    <row r="101" spans="1:7" x14ac:dyDescent="0.25">
      <c r="A101" s="222" t="s">
        <v>259</v>
      </c>
      <c r="B101" s="203"/>
      <c r="C101" s="203"/>
      <c r="D101" s="145"/>
      <c r="E101" s="145"/>
      <c r="F101" s="145"/>
      <c r="G101" s="223"/>
    </row>
    <row r="102" spans="1:7" x14ac:dyDescent="0.25">
      <c r="A102" s="222" t="s">
        <v>260</v>
      </c>
      <c r="B102" s="203"/>
      <c r="C102" s="203"/>
      <c r="D102" s="145"/>
      <c r="E102" s="145"/>
      <c r="F102" s="145"/>
      <c r="G102" s="223"/>
    </row>
    <row r="103" spans="1:7" x14ac:dyDescent="0.25">
      <c r="A103" s="222" t="s">
        <v>261</v>
      </c>
      <c r="B103" s="203"/>
      <c r="C103" s="203"/>
      <c r="D103" s="224"/>
      <c r="E103" s="145"/>
      <c r="F103" s="145"/>
      <c r="G103" s="223"/>
    </row>
    <row r="104" spans="1:7" x14ac:dyDescent="0.25">
      <c r="A104" s="222" t="s">
        <v>262</v>
      </c>
      <c r="B104" s="203"/>
      <c r="C104" s="203"/>
      <c r="D104" s="145"/>
      <c r="E104" s="145"/>
      <c r="F104" s="145"/>
      <c r="G104" s="223"/>
    </row>
    <row r="105" spans="1:7" ht="15.75" thickBot="1" x14ac:dyDescent="0.3">
      <c r="A105" s="218" t="s">
        <v>263</v>
      </c>
      <c r="B105" s="219"/>
      <c r="C105" s="219"/>
      <c r="D105" s="220"/>
      <c r="E105" s="220"/>
      <c r="F105" s="220"/>
      <c r="G105" s="221"/>
    </row>
    <row r="106" spans="1:7" ht="15.75" thickTop="1" x14ac:dyDescent="0.25"/>
  </sheetData>
  <mergeCells count="166">
    <mergeCell ref="A105:C105"/>
    <mergeCell ref="D105:G105"/>
    <mergeCell ref="A102:C102"/>
    <mergeCell ref="D102:G102"/>
    <mergeCell ref="A103:C103"/>
    <mergeCell ref="D103:G103"/>
    <mergeCell ref="A104:C104"/>
    <mergeCell ref="D104:G104"/>
    <mergeCell ref="D98:E98"/>
    <mergeCell ref="F98:G98"/>
    <mergeCell ref="A100:C100"/>
    <mergeCell ref="D100:G100"/>
    <mergeCell ref="A101:C101"/>
    <mergeCell ref="D101:G101"/>
    <mergeCell ref="D95:E95"/>
    <mergeCell ref="F95:G95"/>
    <mergeCell ref="D96:E96"/>
    <mergeCell ref="F96:G96"/>
    <mergeCell ref="D97:E97"/>
    <mergeCell ref="F97:G97"/>
    <mergeCell ref="D92:E92"/>
    <mergeCell ref="F92:G92"/>
    <mergeCell ref="D93:E93"/>
    <mergeCell ref="F93:G93"/>
    <mergeCell ref="D94:E94"/>
    <mergeCell ref="F94:G94"/>
    <mergeCell ref="D89:E89"/>
    <mergeCell ref="F89:G89"/>
    <mergeCell ref="D90:E90"/>
    <mergeCell ref="F90:G90"/>
    <mergeCell ref="D91:E91"/>
    <mergeCell ref="F91:G91"/>
    <mergeCell ref="D82:E82"/>
    <mergeCell ref="D83:E83"/>
    <mergeCell ref="D84:E84"/>
    <mergeCell ref="D87:E87"/>
    <mergeCell ref="F87:G87"/>
    <mergeCell ref="D88:E88"/>
    <mergeCell ref="F88:G88"/>
    <mergeCell ref="D76:E76"/>
    <mergeCell ref="D77:E77"/>
    <mergeCell ref="D78:E78"/>
    <mergeCell ref="D79:E79"/>
    <mergeCell ref="D80:E80"/>
    <mergeCell ref="D81:E81"/>
    <mergeCell ref="D70:E70"/>
    <mergeCell ref="D71:E71"/>
    <mergeCell ref="D72:E72"/>
    <mergeCell ref="D73:E73"/>
    <mergeCell ref="D74:E74"/>
    <mergeCell ref="D75:E75"/>
    <mergeCell ref="D57:E57"/>
    <mergeCell ref="F57:G57"/>
    <mergeCell ref="D58:E58"/>
    <mergeCell ref="F58:G58"/>
    <mergeCell ref="A67:A69"/>
    <mergeCell ref="B67:G67"/>
    <mergeCell ref="B68:B69"/>
    <mergeCell ref="C68:C69"/>
    <mergeCell ref="D68:E69"/>
    <mergeCell ref="D54:E54"/>
    <mergeCell ref="F54:G54"/>
    <mergeCell ref="D55:E55"/>
    <mergeCell ref="F55:G55"/>
    <mergeCell ref="D56:E56"/>
    <mergeCell ref="F56:G56"/>
    <mergeCell ref="D51:E51"/>
    <mergeCell ref="F51:G51"/>
    <mergeCell ref="D52:E52"/>
    <mergeCell ref="F52:G52"/>
    <mergeCell ref="D53:E53"/>
    <mergeCell ref="F53:G53"/>
    <mergeCell ref="D48:E48"/>
    <mergeCell ref="F48:G48"/>
    <mergeCell ref="D49:E49"/>
    <mergeCell ref="F49:G49"/>
    <mergeCell ref="D50:E50"/>
    <mergeCell ref="F50:G50"/>
    <mergeCell ref="D45:E45"/>
    <mergeCell ref="F45:G45"/>
    <mergeCell ref="D46:E46"/>
    <mergeCell ref="F46:G46"/>
    <mergeCell ref="D47:E47"/>
    <mergeCell ref="F47:G47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D33:E33"/>
    <mergeCell ref="F33:G33"/>
    <mergeCell ref="D34:E34"/>
    <mergeCell ref="F34:G34"/>
    <mergeCell ref="D35:E35"/>
    <mergeCell ref="F35:G35"/>
    <mergeCell ref="D30:E30"/>
    <mergeCell ref="F30:G30"/>
    <mergeCell ref="D31:E31"/>
    <mergeCell ref="F31:G31"/>
    <mergeCell ref="D32:E32"/>
    <mergeCell ref="F32:G32"/>
    <mergeCell ref="D27:E27"/>
    <mergeCell ref="F27:G27"/>
    <mergeCell ref="D28:E28"/>
    <mergeCell ref="F28:G28"/>
    <mergeCell ref="D29:E29"/>
    <mergeCell ref="F29:G29"/>
    <mergeCell ref="D24:E24"/>
    <mergeCell ref="F24:G24"/>
    <mergeCell ref="D25:E25"/>
    <mergeCell ref="F25:G25"/>
    <mergeCell ref="D26:E26"/>
    <mergeCell ref="F26:G26"/>
    <mergeCell ref="D21:E21"/>
    <mergeCell ref="F21:G21"/>
    <mergeCell ref="D22:E22"/>
    <mergeCell ref="F22:G22"/>
    <mergeCell ref="D23:E23"/>
    <mergeCell ref="F23:G23"/>
    <mergeCell ref="B16:C16"/>
    <mergeCell ref="D16:E16"/>
    <mergeCell ref="F16:G16"/>
    <mergeCell ref="C18:G18"/>
    <mergeCell ref="A19:A22"/>
    <mergeCell ref="B19:G19"/>
    <mergeCell ref="B20:B22"/>
    <mergeCell ref="C20:C22"/>
    <mergeCell ref="D20:E20"/>
    <mergeCell ref="F20:G20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9:C9"/>
    <mergeCell ref="D9:G9"/>
    <mergeCell ref="B10:C10"/>
    <mergeCell ref="D10:G10"/>
    <mergeCell ref="B11:C11"/>
    <mergeCell ref="D11:G11"/>
    <mergeCell ref="A2:G2"/>
    <mergeCell ref="A3:G3"/>
    <mergeCell ref="B7:C7"/>
    <mergeCell ref="D7:G7"/>
    <mergeCell ref="B8:C8"/>
    <mergeCell ref="D8:G8"/>
  </mergeCells>
  <pageMargins left="0.7" right="0.7" top="0.78740157499999996" bottom="0.78740157499999996" header="0.3" footer="0.3"/>
  <pageSetup paperSize="9" scale="65" orientation="portrait" r:id="rId1"/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Český Brod-vodné</vt:lpstr>
      <vt:lpstr>Český Brod-stočné</vt:lpstr>
      <vt:lpstr>MZe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Poláková</dc:creator>
  <cp:lastModifiedBy>Jana Poláková</cp:lastModifiedBy>
  <dcterms:created xsi:type="dcterms:W3CDTF">2020-11-09T11:50:31Z</dcterms:created>
  <dcterms:modified xsi:type="dcterms:W3CDTF">2023-11-24T14:00:35Z</dcterms:modified>
</cp:coreProperties>
</file>