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REALIZOVANÉ PROJEKTY\2020\ČESKÝ BROD\HŘBITOV\"/>
    </mc:Choice>
  </mc:AlternateContent>
  <xr:revisionPtr revIDLastSave="0" documentId="13_ncr:1_{91477C29-9E27-46AF-B568-1536D3D340DD}" xr6:coauthVersionLast="45" xr6:coauthVersionMax="45" xr10:uidLastSave="{00000000-0000-0000-0000-000000000000}"/>
  <bookViews>
    <workbookView xWindow="-120" yWindow="-120" windowWidth="29040" windowHeight="1596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Pol'!$A$1:$U$190</definedName>
    <definedName name="_xlnm.Print_Area" localSheetId="1">Stavba!$A$1:$J$56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80" i="12" l="1"/>
  <c r="F39" i="1" s="1"/>
  <c r="BA157" i="12"/>
  <c r="BA153" i="12"/>
  <c r="BA10" i="12"/>
  <c r="G9" i="12"/>
  <c r="I9" i="12"/>
  <c r="K9" i="12"/>
  <c r="O9" i="12"/>
  <c r="Q9" i="12"/>
  <c r="U9" i="12"/>
  <c r="G12" i="12"/>
  <c r="M12" i="12" s="1"/>
  <c r="I12" i="12"/>
  <c r="K12" i="12"/>
  <c r="O12" i="12"/>
  <c r="Q12" i="12"/>
  <c r="U12" i="12"/>
  <c r="G14" i="12"/>
  <c r="I14" i="12"/>
  <c r="K14" i="12"/>
  <c r="M14" i="12"/>
  <c r="O14" i="12"/>
  <c r="Q14" i="12"/>
  <c r="U14" i="12"/>
  <c r="G16" i="12"/>
  <c r="M16" i="12" s="1"/>
  <c r="I16" i="12"/>
  <c r="K16" i="12"/>
  <c r="O16" i="12"/>
  <c r="Q16" i="12"/>
  <c r="U16" i="12"/>
  <c r="G21" i="12"/>
  <c r="M21" i="12" s="1"/>
  <c r="I21" i="12"/>
  <c r="K21" i="12"/>
  <c r="O21" i="12"/>
  <c r="Q21" i="12"/>
  <c r="U21" i="12"/>
  <c r="G22" i="12"/>
  <c r="M22" i="12" s="1"/>
  <c r="I22" i="12"/>
  <c r="K22" i="12"/>
  <c r="O22" i="12"/>
  <c r="Q22" i="12"/>
  <c r="U22" i="12"/>
  <c r="G24" i="12"/>
  <c r="I24" i="12"/>
  <c r="K24" i="12"/>
  <c r="M24" i="12"/>
  <c r="O24" i="12"/>
  <c r="Q24" i="12"/>
  <c r="U24" i="12"/>
  <c r="G28" i="12"/>
  <c r="M28" i="12" s="1"/>
  <c r="I28" i="12"/>
  <c r="K28" i="12"/>
  <c r="O28" i="12"/>
  <c r="Q28" i="12"/>
  <c r="U28" i="12"/>
  <c r="G31" i="12"/>
  <c r="M31" i="12" s="1"/>
  <c r="I31" i="12"/>
  <c r="I30" i="12" s="1"/>
  <c r="K31" i="12"/>
  <c r="O31" i="12"/>
  <c r="O30" i="12" s="1"/>
  <c r="Q31" i="12"/>
  <c r="U31" i="12"/>
  <c r="U30" i="12" s="1"/>
  <c r="G37" i="12"/>
  <c r="I37" i="12"/>
  <c r="K37" i="12"/>
  <c r="M37" i="12"/>
  <c r="O37" i="12"/>
  <c r="Q37" i="12"/>
  <c r="U37" i="12"/>
  <c r="G41" i="12"/>
  <c r="I41" i="12"/>
  <c r="K41" i="12"/>
  <c r="O41" i="12"/>
  <c r="Q41" i="12"/>
  <c r="U41" i="12"/>
  <c r="G43" i="12"/>
  <c r="M43" i="12" s="1"/>
  <c r="I43" i="12"/>
  <c r="K43" i="12"/>
  <c r="O43" i="12"/>
  <c r="Q43" i="12"/>
  <c r="U43" i="12"/>
  <c r="G45" i="12"/>
  <c r="M45" i="12" s="1"/>
  <c r="I45" i="12"/>
  <c r="K45" i="12"/>
  <c r="O45" i="12"/>
  <c r="Q45" i="12"/>
  <c r="U45" i="12"/>
  <c r="G48" i="12"/>
  <c r="I48" i="12"/>
  <c r="K48" i="12"/>
  <c r="M48" i="12"/>
  <c r="O48" i="12"/>
  <c r="Q48" i="12"/>
  <c r="U48" i="12"/>
  <c r="G50" i="12"/>
  <c r="M50" i="12" s="1"/>
  <c r="I50" i="12"/>
  <c r="K50" i="12"/>
  <c r="O50" i="12"/>
  <c r="Q50" i="12"/>
  <c r="U50" i="12"/>
  <c r="G53" i="12"/>
  <c r="M53" i="12" s="1"/>
  <c r="I53" i="12"/>
  <c r="K53" i="12"/>
  <c r="O53" i="12"/>
  <c r="Q53" i="12"/>
  <c r="U53" i="12"/>
  <c r="G55" i="12"/>
  <c r="M55" i="12" s="1"/>
  <c r="I55" i="12"/>
  <c r="K55" i="12"/>
  <c r="O55" i="12"/>
  <c r="Q55" i="12"/>
  <c r="U55" i="12"/>
  <c r="G58" i="12"/>
  <c r="I58" i="12"/>
  <c r="K58" i="12"/>
  <c r="M58" i="12"/>
  <c r="O58" i="12"/>
  <c r="Q58" i="12"/>
  <c r="U58" i="12"/>
  <c r="G60" i="12"/>
  <c r="M60" i="12" s="1"/>
  <c r="I60" i="12"/>
  <c r="K60" i="12"/>
  <c r="O60" i="12"/>
  <c r="Q60" i="12"/>
  <c r="U60" i="12"/>
  <c r="G64" i="12"/>
  <c r="M64" i="12" s="1"/>
  <c r="I64" i="12"/>
  <c r="K64" i="12"/>
  <c r="O64" i="12"/>
  <c r="Q64" i="12"/>
  <c r="U64" i="12"/>
  <c r="G66" i="12"/>
  <c r="M66" i="12" s="1"/>
  <c r="I66" i="12"/>
  <c r="K66" i="12"/>
  <c r="O66" i="12"/>
  <c r="Q66" i="12"/>
  <c r="U66" i="12"/>
  <c r="G67" i="12"/>
  <c r="I67" i="12"/>
  <c r="K67" i="12"/>
  <c r="M67" i="12"/>
  <c r="O67" i="12"/>
  <c r="Q67" i="12"/>
  <c r="U67" i="12"/>
  <c r="G69" i="12"/>
  <c r="M69" i="12" s="1"/>
  <c r="I69" i="12"/>
  <c r="K69" i="12"/>
  <c r="O69" i="12"/>
  <c r="Q69" i="12"/>
  <c r="U69" i="12"/>
  <c r="G71" i="12"/>
  <c r="M71" i="12" s="1"/>
  <c r="I71" i="12"/>
  <c r="K71" i="12"/>
  <c r="O71" i="12"/>
  <c r="Q71" i="12"/>
  <c r="U71" i="12"/>
  <c r="G74" i="12"/>
  <c r="I74" i="12"/>
  <c r="K74" i="12"/>
  <c r="M74" i="12"/>
  <c r="O74" i="12"/>
  <c r="Q74" i="12"/>
  <c r="U74" i="12"/>
  <c r="G80" i="12"/>
  <c r="M80" i="12" s="1"/>
  <c r="I80" i="12"/>
  <c r="K80" i="12"/>
  <c r="O80" i="12"/>
  <c r="Q80" i="12"/>
  <c r="U80" i="12"/>
  <c r="G84" i="12"/>
  <c r="M84" i="12" s="1"/>
  <c r="I84" i="12"/>
  <c r="K84" i="12"/>
  <c r="O84" i="12"/>
  <c r="Q84" i="12"/>
  <c r="U84" i="12"/>
  <c r="G100" i="12"/>
  <c r="M100" i="12" s="1"/>
  <c r="I100" i="12"/>
  <c r="K100" i="12"/>
  <c r="O100" i="12"/>
  <c r="Q100" i="12"/>
  <c r="U100" i="12"/>
  <c r="G107" i="12"/>
  <c r="I107" i="12"/>
  <c r="K107" i="12"/>
  <c r="M107" i="12"/>
  <c r="O107" i="12"/>
  <c r="Q107" i="12"/>
  <c r="U107" i="12"/>
  <c r="G110" i="12"/>
  <c r="M110" i="12" s="1"/>
  <c r="I110" i="12"/>
  <c r="K110" i="12"/>
  <c r="O110" i="12"/>
  <c r="Q110" i="12"/>
  <c r="U110" i="12"/>
  <c r="O112" i="12"/>
  <c r="G113" i="12"/>
  <c r="M113" i="12" s="1"/>
  <c r="M112" i="12" s="1"/>
  <c r="I113" i="12"/>
  <c r="I112" i="12" s="1"/>
  <c r="K113" i="12"/>
  <c r="K112" i="12" s="1"/>
  <c r="O113" i="12"/>
  <c r="Q113" i="12"/>
  <c r="Q112" i="12" s="1"/>
  <c r="U113" i="12"/>
  <c r="U112" i="12" s="1"/>
  <c r="G117" i="12"/>
  <c r="G116" i="12" s="1"/>
  <c r="I49" i="1" s="1"/>
  <c r="I117" i="12"/>
  <c r="I116" i="12" s="1"/>
  <c r="K117" i="12"/>
  <c r="K116" i="12" s="1"/>
  <c r="O117" i="12"/>
  <c r="O116" i="12" s="1"/>
  <c r="Q117" i="12"/>
  <c r="Q116" i="12" s="1"/>
  <c r="U117" i="12"/>
  <c r="U116" i="12" s="1"/>
  <c r="G123" i="12"/>
  <c r="I123" i="12"/>
  <c r="K123" i="12"/>
  <c r="M123" i="12"/>
  <c r="O123" i="12"/>
  <c r="Q123" i="12"/>
  <c r="U123" i="12"/>
  <c r="G126" i="12"/>
  <c r="M126" i="12" s="1"/>
  <c r="I126" i="12"/>
  <c r="K126" i="12"/>
  <c r="O126" i="12"/>
  <c r="Q126" i="12"/>
  <c r="U126" i="12"/>
  <c r="G127" i="12"/>
  <c r="M127" i="12" s="1"/>
  <c r="I127" i="12"/>
  <c r="K127" i="12"/>
  <c r="O127" i="12"/>
  <c r="Q127" i="12"/>
  <c r="U127" i="12"/>
  <c r="G129" i="12"/>
  <c r="M129" i="12" s="1"/>
  <c r="I129" i="12"/>
  <c r="K129" i="12"/>
  <c r="O129" i="12"/>
  <c r="Q129" i="12"/>
  <c r="U129" i="12"/>
  <c r="G131" i="12"/>
  <c r="I131" i="12"/>
  <c r="K131" i="12"/>
  <c r="O131" i="12"/>
  <c r="Q131" i="12"/>
  <c r="U131" i="12"/>
  <c r="G136" i="12"/>
  <c r="M136" i="12" s="1"/>
  <c r="I136" i="12"/>
  <c r="K136" i="12"/>
  <c r="O136" i="12"/>
  <c r="Q136" i="12"/>
  <c r="U136" i="12"/>
  <c r="G139" i="12"/>
  <c r="M139" i="12" s="1"/>
  <c r="I139" i="12"/>
  <c r="K139" i="12"/>
  <c r="O139" i="12"/>
  <c r="Q139" i="12"/>
  <c r="U139" i="12"/>
  <c r="G142" i="12"/>
  <c r="M142" i="12" s="1"/>
  <c r="I142" i="12"/>
  <c r="K142" i="12"/>
  <c r="K130" i="12" s="1"/>
  <c r="O142" i="12"/>
  <c r="Q142" i="12"/>
  <c r="U142" i="12"/>
  <c r="U130" i="12" s="1"/>
  <c r="G144" i="12"/>
  <c r="I144" i="12"/>
  <c r="K144" i="12"/>
  <c r="M144" i="12"/>
  <c r="O144" i="12"/>
  <c r="Q144" i="12"/>
  <c r="U144" i="12"/>
  <c r="G146" i="12"/>
  <c r="M146" i="12" s="1"/>
  <c r="I146" i="12"/>
  <c r="K146" i="12"/>
  <c r="O146" i="12"/>
  <c r="Q146" i="12"/>
  <c r="U146" i="12"/>
  <c r="G149" i="12"/>
  <c r="M149" i="12" s="1"/>
  <c r="I149" i="12"/>
  <c r="K149" i="12"/>
  <c r="O149" i="12"/>
  <c r="Q149" i="12"/>
  <c r="U149" i="12"/>
  <c r="U148" i="12" s="1"/>
  <c r="G152" i="12"/>
  <c r="I152" i="12"/>
  <c r="K152" i="12"/>
  <c r="M152" i="12"/>
  <c r="O152" i="12"/>
  <c r="Q152" i="12"/>
  <c r="U152" i="12"/>
  <c r="G156" i="12"/>
  <c r="M156" i="12" s="1"/>
  <c r="I156" i="12"/>
  <c r="K156" i="12"/>
  <c r="O156" i="12"/>
  <c r="Q156" i="12"/>
  <c r="U156" i="12"/>
  <c r="G159" i="12"/>
  <c r="M159" i="12" s="1"/>
  <c r="I159" i="12"/>
  <c r="K159" i="12"/>
  <c r="O159" i="12"/>
  <c r="Q159" i="12"/>
  <c r="U159" i="12"/>
  <c r="G161" i="12"/>
  <c r="M161" i="12" s="1"/>
  <c r="I161" i="12"/>
  <c r="K161" i="12"/>
  <c r="O161" i="12"/>
  <c r="Q161" i="12"/>
  <c r="U161" i="12"/>
  <c r="G163" i="12"/>
  <c r="M163" i="12" s="1"/>
  <c r="I163" i="12"/>
  <c r="K163" i="12"/>
  <c r="O163" i="12"/>
  <c r="Q163" i="12"/>
  <c r="U163" i="12"/>
  <c r="G165" i="12"/>
  <c r="M165" i="12" s="1"/>
  <c r="I165" i="12"/>
  <c r="K165" i="12"/>
  <c r="O165" i="12"/>
  <c r="Q165" i="12"/>
  <c r="U165" i="12"/>
  <c r="G167" i="12"/>
  <c r="I167" i="12"/>
  <c r="K167" i="12"/>
  <c r="M167" i="12"/>
  <c r="O167" i="12"/>
  <c r="Q167" i="12"/>
  <c r="U167" i="12"/>
  <c r="G169" i="12"/>
  <c r="M169" i="12" s="1"/>
  <c r="I169" i="12"/>
  <c r="K169" i="12"/>
  <c r="O169" i="12"/>
  <c r="Q169" i="12"/>
  <c r="U169" i="12"/>
  <c r="G170" i="12"/>
  <c r="M170" i="12" s="1"/>
  <c r="I170" i="12"/>
  <c r="K170" i="12"/>
  <c r="O170" i="12"/>
  <c r="Q170" i="12"/>
  <c r="U170" i="12"/>
  <c r="O171" i="12"/>
  <c r="Q171" i="12"/>
  <c r="G172" i="12"/>
  <c r="G171" i="12" s="1"/>
  <c r="I54" i="1" s="1"/>
  <c r="I17" i="1" s="1"/>
  <c r="I172" i="12"/>
  <c r="I171" i="12" s="1"/>
  <c r="K172" i="12"/>
  <c r="K171" i="12" s="1"/>
  <c r="M172" i="12"/>
  <c r="M171" i="12" s="1"/>
  <c r="O172" i="12"/>
  <c r="Q172" i="12"/>
  <c r="U172" i="12"/>
  <c r="U171" i="12" s="1"/>
  <c r="G178" i="12"/>
  <c r="G177" i="12" s="1"/>
  <c r="I55" i="1" s="1"/>
  <c r="I19" i="1" s="1"/>
  <c r="I178" i="12"/>
  <c r="I177" i="12" s="1"/>
  <c r="K178" i="12"/>
  <c r="K177" i="12" s="1"/>
  <c r="O178" i="12"/>
  <c r="O177" i="12" s="1"/>
  <c r="Q178" i="12"/>
  <c r="Q177" i="12" s="1"/>
  <c r="U178" i="12"/>
  <c r="U177" i="12" s="1"/>
  <c r="I20" i="1"/>
  <c r="I18" i="1"/>
  <c r="G27" i="1"/>
  <c r="F40" i="1"/>
  <c r="G23" i="1" s="1"/>
  <c r="G40" i="1"/>
  <c r="G25" i="1" s="1"/>
  <c r="G26" i="1" s="1"/>
  <c r="H40" i="1"/>
  <c r="I40" i="1"/>
  <c r="J39" i="1" s="1"/>
  <c r="J40" i="1"/>
  <c r="J28" i="1"/>
  <c r="J26" i="1"/>
  <c r="G38" i="1"/>
  <c r="F38" i="1"/>
  <c r="H32" i="1"/>
  <c r="J23" i="1"/>
  <c r="J24" i="1"/>
  <c r="J25" i="1"/>
  <c r="J27" i="1"/>
  <c r="E24" i="1"/>
  <c r="E26" i="1"/>
  <c r="U164" i="12" l="1"/>
  <c r="Q70" i="12"/>
  <c r="Q164" i="12"/>
  <c r="I148" i="12"/>
  <c r="O148" i="12"/>
  <c r="O130" i="12"/>
  <c r="G130" i="12"/>
  <c r="I51" i="1" s="1"/>
  <c r="U122" i="12"/>
  <c r="K122" i="12"/>
  <c r="O40" i="12"/>
  <c r="Q30" i="12"/>
  <c r="M30" i="12"/>
  <c r="U8" i="12"/>
  <c r="K8" i="12"/>
  <c r="I164" i="12"/>
  <c r="K148" i="12"/>
  <c r="Q130" i="12"/>
  <c r="M122" i="12"/>
  <c r="Q40" i="12"/>
  <c r="G40" i="12"/>
  <c r="I46" i="1" s="1"/>
  <c r="O8" i="12"/>
  <c r="O164" i="12"/>
  <c r="G164" i="12"/>
  <c r="I53" i="1" s="1"/>
  <c r="Q148" i="12"/>
  <c r="M131" i="12"/>
  <c r="I122" i="12"/>
  <c r="O122" i="12"/>
  <c r="G112" i="12"/>
  <c r="I48" i="1" s="1"/>
  <c r="U70" i="12"/>
  <c r="K70" i="12"/>
  <c r="U40" i="12"/>
  <c r="K40" i="12"/>
  <c r="I8" i="12"/>
  <c r="K164" i="12"/>
  <c r="I130" i="12"/>
  <c r="Q122" i="12"/>
  <c r="I70" i="12"/>
  <c r="O70" i="12"/>
  <c r="I40" i="12"/>
  <c r="K30" i="12"/>
  <c r="G30" i="12"/>
  <c r="I45" i="1" s="1"/>
  <c r="Q8" i="12"/>
  <c r="G8" i="12"/>
  <c r="AD180" i="12"/>
  <c r="G39" i="1" s="1"/>
  <c r="H39" i="1" s="1"/>
  <c r="I39" i="1" s="1"/>
  <c r="G28" i="1"/>
  <c r="G24" i="1"/>
  <c r="G29" i="1" s="1"/>
  <c r="M164" i="12"/>
  <c r="M130" i="12"/>
  <c r="M70" i="12"/>
  <c r="M148" i="12"/>
  <c r="M178" i="12"/>
  <c r="M177" i="12" s="1"/>
  <c r="G148" i="12"/>
  <c r="I52" i="1" s="1"/>
  <c r="G122" i="12"/>
  <c r="I50" i="1" s="1"/>
  <c r="M117" i="12"/>
  <c r="M116" i="12" s="1"/>
  <c r="G70" i="12"/>
  <c r="I47" i="1" s="1"/>
  <c r="M9" i="12"/>
  <c r="M8" i="12" s="1"/>
  <c r="M41" i="12"/>
  <c r="M40" i="12" s="1"/>
  <c r="G180" i="12" l="1"/>
  <c r="I44" i="1"/>
  <c r="I56" i="1" s="1"/>
  <c r="I16" i="1"/>
  <c r="I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<sst xmlns="http://schemas.openxmlformats.org/spreadsheetml/2006/main" count="635" uniqueCount="333">
  <si>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</si>
  <si>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</si>
  <si>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</si>
  <si>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</si>
  <si>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</si>
  <si>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</si>
  <si>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</si>
  <si>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</si>
  <si>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</si>
  <si>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</si>
  <si>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</si>
  <si>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</si>
  <si>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</si>
  <si>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</si>
  <si>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</si>
  <si>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</si>
  <si>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</si>
  <si>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</si>
  <si>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</si>
  <si>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</si>
  <si>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</si>
  <si>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</si>
  <si>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</si>
  <si>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</si>
  <si>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</si>
  <si>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</si>
  <si>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</si>
  <si>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</si>
  <si>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</si>
  <si>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</si>
  <si>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</si>
  <si>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</si>
  <si>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</si>
  <si>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</si>
  <si>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</si>
  <si>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</si>
  <si>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</si>
  <si>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</si>
  <si>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</si>
  <si>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</si>
  <si>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</si>
  <si>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</si>
  <si>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Český Brod</t>
  </si>
  <si>
    <t>Rozpočet:</t>
  </si>
  <si>
    <t>Misto</t>
  </si>
  <si>
    <t>Oprava severní plotové zdi hřbitova Český Brod</t>
  </si>
  <si>
    <t>Město Český Brod</t>
  </si>
  <si>
    <t>Husovo náměstí 70</t>
  </si>
  <si>
    <t>28101</t>
  </si>
  <si>
    <t>00235334</t>
  </si>
  <si>
    <t>Ing. Martin Škorpík Projekt s.r.o.</t>
  </si>
  <si>
    <t>V Břízách 794</t>
  </si>
  <si>
    <t>Kolín</t>
  </si>
  <si>
    <t>28002</t>
  </si>
  <si>
    <t>05914523</t>
  </si>
  <si>
    <t>Rozpočet</t>
  </si>
  <si>
    <t>Celkem za stavbu</t>
  </si>
  <si>
    <t>CZK</t>
  </si>
  <si>
    <t>Cenová úroveň RTS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</si>
  <si>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</si>
  <si>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</si>
  <si>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</si>
  <si>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</si>
  <si>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</si>
  <si>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</si>
  <si>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</si>
  <si>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</si>
  <si>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62</t>
  </si>
  <si>
    <t>Upravy povrchů vnější</t>
  </si>
  <si>
    <t>63</t>
  </si>
  <si>
    <t>Podlahy a podlahové konstrukce</t>
  </si>
  <si>
    <t>93</t>
  </si>
  <si>
    <t>Dokončovací práce inž.staveb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</si>
  <si>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</si>
  <si>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</si>
  <si>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</si>
  <si>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</si>
  <si>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</si>
  <si>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</si>
  <si>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</si>
  <si>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</si>
  <si>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</si>
  <si>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</si>
  <si>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</si>
  <si>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</si>
  <si>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</si>
  <si>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</si>
  <si>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</si>
  <si>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</si>
  <si>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</si>
  <si>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</si>
  <si>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</si>
  <si>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</si>
  <si>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</si>
  <si>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</si>
  <si>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</si>
  <si>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</si>
  <si>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</si>
  <si>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</si>
  <si>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</si>
  <si>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</si>
  <si>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</si>
  <si>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</si>
  <si>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</si>
  <si>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</si>
  <si>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</si>
  <si>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</si>
  <si>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</si>
  <si>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</si>
  <si>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</si>
  <si>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</si>
  <si>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</si>
  <si>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111101111R00</t>
  </si>
  <si>
    <t>Odstranění ruderálního porostu v rovině</t>
  </si>
  <si>
    <t>m2</t>
  </si>
  <si>
    <t>POL1_0</t>
  </si>
  <si>
    <t>zemina a rostliny za hroby</t>
  </si>
  <si>
    <t>POP</t>
  </si>
  <si>
    <t>(88,8+65,8)*0,4*0,2</t>
  </si>
  <si>
    <t>VV</t>
  </si>
  <si>
    <t>111201101R00</t>
  </si>
  <si>
    <t>Odstranění křovin i s kořeny na ploše do 1000 m2</t>
  </si>
  <si>
    <t>zdivo "C" staničení 80-88,8:9*1,7*2</t>
  </si>
  <si>
    <t>111201401R00</t>
  </si>
  <si>
    <t>Spálení křovin a stromů o průměru do 100 mm</t>
  </si>
  <si>
    <t>12,4+30,6</t>
  </si>
  <si>
    <t>132201110R00</t>
  </si>
  <si>
    <t>Hloubení rýh š.do 60 cm v hor.3 do 50 m3, STROJNĚ</t>
  </si>
  <si>
    <t>m3</t>
  </si>
  <si>
    <t>zdivo "A":(8,32*15,7)*0,4*(0,9-0,6)</t>
  </si>
  <si>
    <t>zdivo "B":5,8*0,4*(0,85-0,5)</t>
  </si>
  <si>
    <t>zdivo "D":(65,8+11,8)*0,4*(0,85-0,6)</t>
  </si>
  <si>
    <t>zdivo "E":5,6*0,5*(0,85-0,6)</t>
  </si>
  <si>
    <t>132201119R00</t>
  </si>
  <si>
    <t>Přípl.za lepivost,hloubení rýh 60 cm,hor.3,STROJNĚ</t>
  </si>
  <si>
    <t>162701105R00</t>
  </si>
  <si>
    <t>Vodorovné přemístění výkopku z hor.1-4 do 10000 m</t>
  </si>
  <si>
    <t>24,94-2,26</t>
  </si>
  <si>
    <t>175101201R00</t>
  </si>
  <si>
    <t>Obsyp objektu bez prohození sypaniny</t>
  </si>
  <si>
    <t>zdivo "A":(8,32+15,7)*0,1*0,1*2</t>
  </si>
  <si>
    <t>zdivo "B":5,8*0,1*0,1*2</t>
  </si>
  <si>
    <t>zdivo "D", "E":(65,8+11,8+5,6)*0,1*0,1*2</t>
  </si>
  <si>
    <t>199000005R00</t>
  </si>
  <si>
    <t>Poplatek za skládku zeminy 1- 4</t>
  </si>
  <si>
    <t>t</t>
  </si>
  <si>
    <t>22,68*1,4</t>
  </si>
  <si>
    <t>274313511R00</t>
  </si>
  <si>
    <t xml:space="preserve">Beton základových pasů prostý C 12/15 </t>
  </si>
  <si>
    <t>zdivo "A":(8,32+15,7)*0,4*0,85</t>
  </si>
  <si>
    <t>zdivo "B":(1,33+4,7)*0,4*0,8</t>
  </si>
  <si>
    <t>zdivo "D" - staničení 88,8-154,6:65,8*0,4*0,8</t>
  </si>
  <si>
    <t>zdivo "D" - staničení 160,2-172,0:11,8*0,4*0,8</t>
  </si>
  <si>
    <t>zdivo "E" - staničení 154,6 - 160,2:5,6* 0,6*0,8</t>
  </si>
  <si>
    <t>274361821R00</t>
  </si>
  <si>
    <t>Výztuž základ. pasů z betonářské oceli 10505 (R), 1,58 kg/m</t>
  </si>
  <si>
    <t>V 16 po 0,5 m:</t>
  </si>
  <si>
    <t>224,44:225*1,58*0,001</t>
  </si>
  <si>
    <t>345231121RT2</t>
  </si>
  <si>
    <t>Zdivo plot,tvárnice, bet.zálivka,tl.190, tvárnice v barvě červená, štípané oboustranně</t>
  </si>
  <si>
    <t>zdivo "A":(8,32+15,7)*1,2</t>
  </si>
  <si>
    <t>345232121RT1</t>
  </si>
  <si>
    <t>Stříška plotu ze zákrytových desek, šířka 300 mm, včetně dodávky desek, barva červená</t>
  </si>
  <si>
    <t>m</t>
  </si>
  <si>
    <t>8,32+15,7</t>
  </si>
  <si>
    <t>311112330RT2</t>
  </si>
  <si>
    <t>Stěna z tvárnic ztraceného bednění tl. 30 cm, zalití tvárnic betonem C 16/20</t>
  </si>
  <si>
    <t>zdivo "B" - staničení -5,1 až -10,9:5,8*1,85</t>
  </si>
  <si>
    <t>zdivo "D" a "E":(65,8+11,8+5,6)*1,85</t>
  </si>
  <si>
    <t>311112315RT1</t>
  </si>
  <si>
    <t>Stěna z tvárnic ztraceného bednění tl. 15 cm, zalití tvárnic betonem C 12/15</t>
  </si>
  <si>
    <t>zdivo "E" - doplnění pro rozšíření:5,6*1,85</t>
  </si>
  <si>
    <t>345232122RT1</t>
  </si>
  <si>
    <t>Stříška plotu ze zákrytových desek, šířka 400 mm, včetně dodávky desek ZD 1 - 30 a ZD 2 - 30</t>
  </si>
  <si>
    <t>zdivo "B":5,8</t>
  </si>
  <si>
    <t>Zdivo "D":65,8+11,8</t>
  </si>
  <si>
    <t>345232123R00</t>
  </si>
  <si>
    <t>Stříška plotu ze zákrytových desek, šířka 500 mm</t>
  </si>
  <si>
    <t>zdivo "E":5,6</t>
  </si>
  <si>
    <t>311321824R00</t>
  </si>
  <si>
    <t>Železobeton nadzákladových zdí pohledový C 20/25</t>
  </si>
  <si>
    <t>koruna zdiva "D":88,8*0,69*0,075</t>
  </si>
  <si>
    <t>0,59*(0,15+0,08)/2*88,8</t>
  </si>
  <si>
    <t>311361921RT5</t>
  </si>
  <si>
    <t>Výztuž nadzákladových zdí ze svařovaných sítí, průměr drátu 6,0, oka 150/150 mm KH20</t>
  </si>
  <si>
    <t>88,8*0,69*3,03*0,001*1,05</t>
  </si>
  <si>
    <t>311361821R00</t>
  </si>
  <si>
    <t>Výztuž nadzáklad. zdí z betonářské oceli 10505 (R), 0,888kg/m</t>
  </si>
  <si>
    <t>V 12:</t>
  </si>
  <si>
    <t>zdivo "A":(8,32+15,7)*2*7*0,888*0,001</t>
  </si>
  <si>
    <t>zdivo "B", "D", "E":(5,8+65,8+11,8+5,6)*2*7*0,888*0,001</t>
  </si>
  <si>
    <t>311351111R00</t>
  </si>
  <si>
    <t>Bednění nadzákl. zdí oboustranné přesné - zřízení</t>
  </si>
  <si>
    <t>zdivo "C":(0,15+0,05+0,075)*2*88,8</t>
  </si>
  <si>
    <t>311351112R00</t>
  </si>
  <si>
    <t>Bednění nadzákl. zdí oboustranné přesné - odstr.</t>
  </si>
  <si>
    <t>311112320RT2</t>
  </si>
  <si>
    <t>Stěna z tvárnic ztraceného bednění Best, tl. 20 cm, zalití tvárnic betonem C 16/20</t>
  </si>
  <si>
    <t>zdivo "A" - napojení na základ.pás:(8,32+15,7)*0,25</t>
  </si>
  <si>
    <t>348929111R00</t>
  </si>
  <si>
    <t>Příplatek na řezání 1ks betonové tvarovky KB Blok</t>
  </si>
  <si>
    <t>kus</t>
  </si>
  <si>
    <t>622451111R00</t>
  </si>
  <si>
    <t>Omítka vnější stěn, MC, hrubá nezatřená, vyrovnávací</t>
  </si>
  <si>
    <t>stěna "C":88,8*1,67+88,8*(1,6-0,25)</t>
  </si>
  <si>
    <t>zahradní domek, staničení 0- -5,1:5,1*2,85</t>
  </si>
  <si>
    <t>622451147R00</t>
  </si>
  <si>
    <t>Omítka vnější stěn, MC, do černa pálená</t>
  </si>
  <si>
    <t>stěna "B":5,8*1,65*2</t>
  </si>
  <si>
    <t>stěna "D":(65,8+11,8)*1,65*2</t>
  </si>
  <si>
    <t>stěna "E":5,6*1,65+0,15*1,65*2</t>
  </si>
  <si>
    <t>620451211RT2</t>
  </si>
  <si>
    <t>Postřik izolací nebo konstrukcí vnějších, MC, s použitím suché maltové směsi</t>
  </si>
  <si>
    <t>624602111R00</t>
  </si>
  <si>
    <t>Tmelení dilatačních spár š. 0,5 cm, hl. 0,7 cm, silikonový tmel</t>
  </si>
  <si>
    <t>stěna "A":1,45*2+(0,05+0,1+0,3+0,5+0,05)</t>
  </si>
  <si>
    <t>stěna "C" dilatace omítky:6*1,35+6*1,67</t>
  </si>
  <si>
    <t>stěna "C" - dilatace koruny zdiva:17*0,69</t>
  </si>
  <si>
    <t>staničení 88,8:1,65*2+(0,05+0,1+0,4+0,5+0,05)</t>
  </si>
  <si>
    <t>staničení 103,9:1,65*2+(0,05+0,1+0,4+0,5+0,05)</t>
  </si>
  <si>
    <t>staničení 118,8:1,65*2+(0,05+0,1+0,4+0,5+0,05)</t>
  </si>
  <si>
    <t>staničení 133,9:1,65*2+(0,05+0,1+0,4+0,5+0,05)</t>
  </si>
  <si>
    <t>staničení 148,9:1,65*2+(0,05+0,1+0,4+0,5+0,05)</t>
  </si>
  <si>
    <t>staničení 154,6:1,65*2+(0,05+0,1+0,4+0,5+0,05)</t>
  </si>
  <si>
    <t>staničení160,2:1,65*2+(0,05+0,1+0,4+0,5+0,05)</t>
  </si>
  <si>
    <t>staničení 164,5 - 2x:(1,65*2+(0,05+0,1+0,4+0,5+0,05))*2</t>
  </si>
  <si>
    <t>staničení -6,1:1,65*2+(0,05+0,1+0,4+0,5+0,05)</t>
  </si>
  <si>
    <t>staničení -9,1:1,65*2+(0,05+0,1+0,4+0,5+0,05)</t>
  </si>
  <si>
    <t>staničení -23,2:1,45*2+(0,05+0,1+0,3+0,05+0,05)</t>
  </si>
  <si>
    <t>tmelení okapové hrny, zdivo 0 - 88,8:88*2</t>
  </si>
  <si>
    <t>627452145RT2</t>
  </si>
  <si>
    <t>Spárování plotového zdiva, spárovací maltou</t>
  </si>
  <si>
    <t>stěna "A":11,52*7*2</t>
  </si>
  <si>
    <t>0,2*20*7*2</t>
  </si>
  <si>
    <t>20*(0,1+0,3+0,05)</t>
  </si>
  <si>
    <t>12,47*7*2</t>
  </si>
  <si>
    <t>0,2*29*7*2</t>
  </si>
  <si>
    <t>29*(0,1+0,3+0,05)</t>
  </si>
  <si>
    <t>622904112R00</t>
  </si>
  <si>
    <t>Očištění fasád tlakovou vodou složitost 1 - 2</t>
  </si>
  <si>
    <t>zdivo "04":88,8*1,8*2</t>
  </si>
  <si>
    <t>zahradní domek:5,1*2,85</t>
  </si>
  <si>
    <t>620991121R00</t>
  </si>
  <si>
    <t>Zakrývání náhrobků</t>
  </si>
  <si>
    <t>12*3,5</t>
  </si>
  <si>
    <t>631317105R00</t>
  </si>
  <si>
    <t>Řezání dilatační spáry hl. 0-50 mm, beton prostý</t>
  </si>
  <si>
    <t>koruna zdiva "C":17*0,69</t>
  </si>
  <si>
    <t>omítka zdiva "D":1,65*2*4</t>
  </si>
  <si>
    <t>931961115R00</t>
  </si>
  <si>
    <t>Vložky do dilatačních spár, polystyren, tl 30 mm</t>
  </si>
  <si>
    <t>zdivo "A":0,4*0,85+1,75*0,2</t>
  </si>
  <si>
    <t>zdivo "B":0,3*1,75*2</t>
  </si>
  <si>
    <t>zdivo "D":(0,4*0,85+1,75*0,2)*5</t>
  </si>
  <si>
    <t>zdivo "D":0,3*1,75*2*4</t>
  </si>
  <si>
    <t>941941031R00</t>
  </si>
  <si>
    <t>Montáž lešení leh.řad.s podlahami,š.do 1 m, H 10 m</t>
  </si>
  <si>
    <t>staničení 0 až -10,9:10,9*1,0</t>
  </si>
  <si>
    <t>staničení 0 - 172,0:172*1</t>
  </si>
  <si>
    <t>941941191RT3</t>
  </si>
  <si>
    <t>Příplatek za každý měsíc použití lešení k pol.1031, lešení pronajaté</t>
  </si>
  <si>
    <t>941941111R00</t>
  </si>
  <si>
    <t>Pronájem lešení za den</t>
  </si>
  <si>
    <t>182,9*30</t>
  </si>
  <si>
    <t>941941831R00</t>
  </si>
  <si>
    <t>Demontáž lešení leh.řad.s podlahami,š.1 m, H 10 m</t>
  </si>
  <si>
    <t>961044111R00</t>
  </si>
  <si>
    <t>Bourání základů z betonu prostého</t>
  </si>
  <si>
    <t>staničení -19,2 až -34,9:15,7*0,3*0,6</t>
  </si>
  <si>
    <t>staničení -10,9 až -19,2:8,6*0,5*0,6</t>
  </si>
  <si>
    <t>staničení 88,8 - 124,7:35,9*0,4*0,6</t>
  </si>
  <si>
    <t>staničení 124,7-172,0:47,3*0,5*0,6</t>
  </si>
  <si>
    <t>962022391R00</t>
  </si>
  <si>
    <t>Bourání zdiva nadzákladového kamenného na MVC</t>
  </si>
  <si>
    <t>zdivo "02":8,6*0,55*1,75</t>
  </si>
  <si>
    <t>část zdivau staničení -5,1:1,1*0,5*0,7</t>
  </si>
  <si>
    <t>962032231R00</t>
  </si>
  <si>
    <t>Bourání zdiva z cihel pálených na MVC</t>
  </si>
  <si>
    <t>zdivo "01":(8,1+78,3)*0,3*1,05</t>
  </si>
  <si>
    <t>zdivo "05":9,8*0,3*(0,3+1,8)/2</t>
  </si>
  <si>
    <t>962032432R00</t>
  </si>
  <si>
    <t>Bourání zdiva z dutých cihel nebo tvárnic na MVC</t>
  </si>
  <si>
    <t>zdivo "06":47,2*0,45*1,8</t>
  </si>
  <si>
    <t>962052211R00</t>
  </si>
  <si>
    <t>Bourání koruny zdiva železobetonového</t>
  </si>
  <si>
    <t>zdivo "04", staničení 0 - 88,8:88,8*0,6*0,1</t>
  </si>
  <si>
    <t>963015111R00</t>
  </si>
  <si>
    <t>Demontáž desek koruny zdiva</t>
  </si>
  <si>
    <t>zdivo 04, staničení 0-88,8:88/0,5</t>
  </si>
  <si>
    <t>975022241R00</t>
  </si>
  <si>
    <t>Podchycení náhrobků, prkna 1"</t>
  </si>
  <si>
    <t>hrob 40VH:8</t>
  </si>
  <si>
    <t>hrob 51VH:8</t>
  </si>
  <si>
    <t>978015231R00</t>
  </si>
  <si>
    <t>Otlučení omítek vnějších MVC v složit.1-4 do 20 %</t>
  </si>
  <si>
    <t>v ceně je započetneno očištění zdiva, vyškrábíní spár</t>
  </si>
  <si>
    <t>zdivo "04" - staničení 0-88,8, exteriér hřbitova:88,8*1,8</t>
  </si>
  <si>
    <t>978015291R00</t>
  </si>
  <si>
    <t>Otlučení omítek vnějších MVC v složit.1-4 do 100 %</t>
  </si>
  <si>
    <t>zdivo "04" - staničení 0-88,8, interiér hřbitova:88,8*1,8</t>
  </si>
  <si>
    <t>979081111R00</t>
  </si>
  <si>
    <t>Odvoz suti a vybour. hmot na skládku do 1 km, skládka Hajka</t>
  </si>
  <si>
    <t>191,2+11,17</t>
  </si>
  <si>
    <t>979081121R00</t>
  </si>
  <si>
    <t>Příplatek k odvozu za každý další 1 km</t>
  </si>
  <si>
    <t>202,37*35</t>
  </si>
  <si>
    <t>979990101R00</t>
  </si>
  <si>
    <t>Poplatek za sklád.suti-směs bet.a cihel do 30x30cm</t>
  </si>
  <si>
    <t>999281105R00</t>
  </si>
  <si>
    <t>Přesun hmot pro opravy a údržbu do výšky 6 m</t>
  </si>
  <si>
    <t>95,3+181,4+48,27+0,01+0,76+0,16</t>
  </si>
  <si>
    <t>999281193R00</t>
  </si>
  <si>
    <t>Přesun hmot, opravy a údržba, příplatek do 1 km</t>
  </si>
  <si>
    <t>80% pro větší přesun:325,9*0,8</t>
  </si>
  <si>
    <t>998009101R00</t>
  </si>
  <si>
    <t>Přesun hmot lešení samostatně budovaného</t>
  </si>
  <si>
    <t>998009193R00</t>
  </si>
  <si>
    <t>Příplatek za zvětšený přesun lešení do 500 m</t>
  </si>
  <si>
    <t>711141559RZ1</t>
  </si>
  <si>
    <t>Izolace proti vlhk. vodorovná pásy přitavením, 1 vrstva - včetně dodávky Bitubitagit S 35</t>
  </si>
  <si>
    <t>zdivo "A":(8,32+15,7)*0,2</t>
  </si>
  <si>
    <t>zdivo "B":5,8*0,3</t>
  </si>
  <si>
    <t>zdivo "D":(65,8+11,8)*0,3</t>
  </si>
  <si>
    <t>zdivo "E":5,6*0,5</t>
  </si>
  <si>
    <t>005121010R</t>
  </si>
  <si>
    <t>Vybudování zařízení staveniště</t>
  </si>
  <si>
    <t>Soubor</t>
  </si>
  <si>
    <t/>
  </si>
  <si>
    <t>SUM</t>
  </si>
  <si>
    <t>POPUZIV</t>
  </si>
  <si>
    <t>END</t>
  </si>
  <si>
    <t>Výkaz výměr</t>
  </si>
  <si>
    <t>Zadání stavby pro výběr zhotovitele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</si>
</sst>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  <font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0" xfId="0" applyNumberFormat="1" applyFont="1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9"/>
  <sheetViews>
    <sheetView showGridLines="0" topLeftCell="B33" zoomScaleNormal="100" zoomScaleSheetLayoutView="75" workbookViewId="0">
      <selection activeCell="B41" sqref="A41:XFD45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31" t="s">
        <v>332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216" t="s">
        <v>45</v>
      </c>
      <c r="E2" s="217"/>
      <c r="F2" s="217"/>
      <c r="G2" s="217"/>
      <c r="H2" s="217"/>
      <c r="I2" s="217"/>
      <c r="J2" s="218"/>
      <c r="O2" s="2"/>
    </row>
    <row r="3" spans="1:15" ht="23.25" customHeight="1" x14ac:dyDescent="0.2">
      <c r="A3" s="4"/>
      <c r="B3" s="83" t="s">
        <v>44</v>
      </c>
      <c r="C3" s="84"/>
      <c r="D3" s="244" t="s">
        <v>42</v>
      </c>
      <c r="E3" s="245"/>
      <c r="F3" s="245"/>
      <c r="G3" s="245"/>
      <c r="H3" s="245"/>
      <c r="I3" s="245"/>
      <c r="J3" s="246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49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">
      <c r="A7" s="4"/>
      <c r="B7" s="42"/>
      <c r="C7" s="92" t="s">
        <v>48</v>
      </c>
      <c r="D7" s="80" t="s">
        <v>42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23" t="s">
        <v>50</v>
      </c>
      <c r="E11" s="223"/>
      <c r="F11" s="223"/>
      <c r="G11" s="223"/>
      <c r="H11" s="28" t="s">
        <v>33</v>
      </c>
      <c r="I11" s="94" t="s">
        <v>54</v>
      </c>
      <c r="J11" s="11"/>
    </row>
    <row r="12" spans="1:15" ht="15.75" customHeight="1" x14ac:dyDescent="0.2">
      <c r="A12" s="4"/>
      <c r="B12" s="41"/>
      <c r="C12" s="26"/>
      <c r="D12" s="242" t="s">
        <v>51</v>
      </c>
      <c r="E12" s="242"/>
      <c r="F12" s="242"/>
      <c r="G12" s="242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 t="s">
        <v>53</v>
      </c>
      <c r="D13" s="243" t="s">
        <v>52</v>
      </c>
      <c r="E13" s="243"/>
      <c r="F13" s="243"/>
      <c r="G13" s="243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2"/>
      <c r="F15" s="222"/>
      <c r="G15" s="240"/>
      <c r="H15" s="240"/>
      <c r="I15" s="240" t="s">
        <v>28</v>
      </c>
      <c r="J15" s="241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19"/>
      <c r="F16" s="220"/>
      <c r="G16" s="219"/>
      <c r="H16" s="220"/>
      <c r="I16" s="219">
        <f>SUMIF(F44:F55,A16,I44:I55)+SUMIF(F44:F55,"PSU",I44:I55)</f>
        <v>0</v>
      </c>
      <c r="J16" s="221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19"/>
      <c r="F17" s="220"/>
      <c r="G17" s="219"/>
      <c r="H17" s="220"/>
      <c r="I17" s="219">
        <f>SUMIF(F44:F55,A17,I44:I55)</f>
        <v>0</v>
      </c>
      <c r="J17" s="221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19"/>
      <c r="F18" s="220"/>
      <c r="G18" s="219"/>
      <c r="H18" s="220"/>
      <c r="I18" s="219">
        <f>SUMIF(F44:F55,A18,I44:I55)</f>
        <v>0</v>
      </c>
      <c r="J18" s="221"/>
    </row>
    <row r="19" spans="1:10" ht="23.25" customHeight="1" x14ac:dyDescent="0.2">
      <c r="A19" s="141" t="s">
        <v>83</v>
      </c>
      <c r="B19" s="142" t="s">
        <v>26</v>
      </c>
      <c r="C19" s="58"/>
      <c r="D19" s="59"/>
      <c r="E19" s="219"/>
      <c r="F19" s="220"/>
      <c r="G19" s="219"/>
      <c r="H19" s="220"/>
      <c r="I19" s="219">
        <f>SUMIF(F44:F55,A19,I44:I55)</f>
        <v>0</v>
      </c>
      <c r="J19" s="221"/>
    </row>
    <row r="20" spans="1:10" ht="23.25" customHeight="1" x14ac:dyDescent="0.2">
      <c r="A20" s="141" t="s">
        <v>84</v>
      </c>
      <c r="B20" s="142" t="s">
        <v>27</v>
      </c>
      <c r="C20" s="58"/>
      <c r="D20" s="59"/>
      <c r="E20" s="219"/>
      <c r="F20" s="220"/>
      <c r="G20" s="219"/>
      <c r="H20" s="220"/>
      <c r="I20" s="219">
        <f>SUMIF(F44:F55,A20,I44:I55)</f>
        <v>0</v>
      </c>
      <c r="J20" s="221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>
        <f>ZakladDPHSniVypocet</f>
        <v>0</v>
      </c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>
        <f>ZakladDPHSni*SazbaDPH1/100</f>
        <v>0</v>
      </c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>
        <f>ZakladDPHZaklVypocet</f>
        <v>0</v>
      </c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>
        <f>ZakladDPHZakl*SazbaDPH2/100</f>
        <v>0</v>
      </c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>
        <f>0</f>
        <v>0</v>
      </c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39">
        <f>ZakladDPHSniVypocet+ZakladDPHZaklVypocet</f>
        <v>0</v>
      </c>
      <c r="H28" s="239"/>
      <c r="I28" s="239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37">
        <f>ZakladDPHSni+DPHSni+ZakladDPHZakl+DPHZakl+Zaokrouhleni</f>
        <v>0</v>
      </c>
      <c r="H29" s="237"/>
      <c r="I29" s="237"/>
      <c r="J29" s="119" t="s">
        <v>57</v>
      </c>
    </row>
    <row r="30" spans="1:10" ht="22.5" customHeight="1" x14ac:dyDescent="0.25">
      <c r="A30" s="4"/>
      <c r="B30" s="277" t="s">
        <v>58</v>
      </c>
      <c r="C30" s="277"/>
      <c r="D30" s="277"/>
      <c r="E30" s="277"/>
      <c r="F30" s="277"/>
      <c r="G30" s="277"/>
      <c r="H30" s="277"/>
      <c r="I30" s="277"/>
      <c r="J30" s="277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43926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0</v>
      </c>
      <c r="B39" s="103" t="s">
        <v>55</v>
      </c>
      <c r="C39" s="207" t="s">
        <v>45</v>
      </c>
      <c r="D39" s="208"/>
      <c r="E39" s="208"/>
      <c r="F39" s="108">
        <f>'Rozpočet Pol'!AC180</f>
        <v>0</v>
      </c>
      <c r="G39" s="109">
        <f>'Rozpočet Pol'!AD180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09" t="s">
        <v>56</v>
      </c>
      <c r="C40" s="210"/>
      <c r="D40" s="210"/>
      <c r="E40" s="211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1" spans="1:10" ht="15.75" x14ac:dyDescent="0.25">
      <c r="B41" s="120" t="s">
        <v>59</v>
      </c>
    </row>
    <row r="43" spans="1:10" ht="25.5" customHeight="1" x14ac:dyDescent="0.2">
      <c r="A43" s="121"/>
      <c r="B43" s="125" t="s">
        <v>16</v>
      </c>
      <c r="C43" s="125" t="s">
        <v>5</v>
      </c>
      <c r="D43" s="126"/>
      <c r="E43" s="126"/>
      <c r="F43" s="129" t="s">
        <v>60</v>
      </c>
      <c r="G43" s="129"/>
      <c r="H43" s="129"/>
      <c r="I43" s="212" t="s">
        <v>28</v>
      </c>
      <c r="J43" s="212"/>
    </row>
    <row r="44" spans="1:10" ht="25.5" customHeight="1" x14ac:dyDescent="0.2">
      <c r="A44" s="122"/>
      <c r="B44" s="130" t="s">
        <v>61</v>
      </c>
      <c r="C44" s="214" t="s">
        <v>62</v>
      </c>
      <c r="D44" s="215"/>
      <c r="E44" s="215"/>
      <c r="F44" s="132" t="s">
        <v>23</v>
      </c>
      <c r="G44" s="133"/>
      <c r="H44" s="133"/>
      <c r="I44" s="213">
        <f>'Rozpočet Pol'!G8</f>
        <v>0</v>
      </c>
      <c r="J44" s="213"/>
    </row>
    <row r="45" spans="1:10" ht="25.5" customHeight="1" x14ac:dyDescent="0.2">
      <c r="A45" s="122"/>
      <c r="B45" s="124" t="s">
        <v>63</v>
      </c>
      <c r="C45" s="201" t="s">
        <v>64</v>
      </c>
      <c r="D45" s="202"/>
      <c r="E45" s="202"/>
      <c r="F45" s="134" t="s">
        <v>23</v>
      </c>
      <c r="G45" s="135"/>
      <c r="H45" s="135"/>
      <c r="I45" s="200">
        <f>'Rozpočet Pol'!G30</f>
        <v>0</v>
      </c>
      <c r="J45" s="200"/>
    </row>
    <row r="46" spans="1:10" ht="25.5" customHeight="1" x14ac:dyDescent="0.2">
      <c r="A46" s="122"/>
      <c r="B46" s="124" t="s">
        <v>65</v>
      </c>
      <c r="C46" s="201" t="s">
        <v>66</v>
      </c>
      <c r="D46" s="202"/>
      <c r="E46" s="202"/>
      <c r="F46" s="134" t="s">
        <v>23</v>
      </c>
      <c r="G46" s="135"/>
      <c r="H46" s="135"/>
      <c r="I46" s="200">
        <f>'Rozpočet Pol'!G40</f>
        <v>0</v>
      </c>
      <c r="J46" s="200"/>
    </row>
    <row r="47" spans="1:10" ht="25.5" customHeight="1" x14ac:dyDescent="0.2">
      <c r="A47" s="122"/>
      <c r="B47" s="124" t="s">
        <v>67</v>
      </c>
      <c r="C47" s="201" t="s">
        <v>68</v>
      </c>
      <c r="D47" s="202"/>
      <c r="E47" s="202"/>
      <c r="F47" s="134" t="s">
        <v>23</v>
      </c>
      <c r="G47" s="135"/>
      <c r="H47" s="135"/>
      <c r="I47" s="200">
        <f>'Rozpočet Pol'!G70</f>
        <v>0</v>
      </c>
      <c r="J47" s="200"/>
    </row>
    <row r="48" spans="1:10" ht="25.5" customHeight="1" x14ac:dyDescent="0.2">
      <c r="A48" s="122"/>
      <c r="B48" s="124" t="s">
        <v>69</v>
      </c>
      <c r="C48" s="201" t="s">
        <v>70</v>
      </c>
      <c r="D48" s="202"/>
      <c r="E48" s="202"/>
      <c r="F48" s="134" t="s">
        <v>23</v>
      </c>
      <c r="G48" s="135"/>
      <c r="H48" s="135"/>
      <c r="I48" s="200">
        <f>'Rozpočet Pol'!G112</f>
        <v>0</v>
      </c>
      <c r="J48" s="200"/>
    </row>
    <row r="49" spans="1:10" ht="25.5" customHeight="1" x14ac:dyDescent="0.2">
      <c r="A49" s="122"/>
      <c r="B49" s="124" t="s">
        <v>71</v>
      </c>
      <c r="C49" s="201" t="s">
        <v>72</v>
      </c>
      <c r="D49" s="202"/>
      <c r="E49" s="202"/>
      <c r="F49" s="134" t="s">
        <v>23</v>
      </c>
      <c r="G49" s="135"/>
      <c r="H49" s="135"/>
      <c r="I49" s="200">
        <f>'Rozpočet Pol'!G116</f>
        <v>0</v>
      </c>
      <c r="J49" s="200"/>
    </row>
    <row r="50" spans="1:10" ht="25.5" customHeight="1" x14ac:dyDescent="0.2">
      <c r="A50" s="122"/>
      <c r="B50" s="124" t="s">
        <v>73</v>
      </c>
      <c r="C50" s="201" t="s">
        <v>74</v>
      </c>
      <c r="D50" s="202"/>
      <c r="E50" s="202"/>
      <c r="F50" s="134" t="s">
        <v>23</v>
      </c>
      <c r="G50" s="135"/>
      <c r="H50" s="135"/>
      <c r="I50" s="200">
        <f>'Rozpočet Pol'!G122</f>
        <v>0</v>
      </c>
      <c r="J50" s="200"/>
    </row>
    <row r="51" spans="1:10" ht="25.5" customHeight="1" x14ac:dyDescent="0.2">
      <c r="A51" s="122"/>
      <c r="B51" s="124" t="s">
        <v>75</v>
      </c>
      <c r="C51" s="201" t="s">
        <v>76</v>
      </c>
      <c r="D51" s="202"/>
      <c r="E51" s="202"/>
      <c r="F51" s="134" t="s">
        <v>23</v>
      </c>
      <c r="G51" s="135"/>
      <c r="H51" s="135"/>
      <c r="I51" s="200">
        <f>'Rozpočet Pol'!G130</f>
        <v>0</v>
      </c>
      <c r="J51" s="200"/>
    </row>
    <row r="52" spans="1:10" ht="25.5" customHeight="1" x14ac:dyDescent="0.2">
      <c r="A52" s="122"/>
      <c r="B52" s="124" t="s">
        <v>77</v>
      </c>
      <c r="C52" s="201" t="s">
        <v>78</v>
      </c>
      <c r="D52" s="202"/>
      <c r="E52" s="202"/>
      <c r="F52" s="134" t="s">
        <v>23</v>
      </c>
      <c r="G52" s="135"/>
      <c r="H52" s="135"/>
      <c r="I52" s="200">
        <f>'Rozpočet Pol'!G148</f>
        <v>0</v>
      </c>
      <c r="J52" s="200"/>
    </row>
    <row r="53" spans="1:10" ht="25.5" customHeight="1" x14ac:dyDescent="0.2">
      <c r="A53" s="122"/>
      <c r="B53" s="124" t="s">
        <v>79</v>
      </c>
      <c r="C53" s="201" t="s">
        <v>80</v>
      </c>
      <c r="D53" s="202"/>
      <c r="E53" s="202"/>
      <c r="F53" s="134" t="s">
        <v>23</v>
      </c>
      <c r="G53" s="135"/>
      <c r="H53" s="135"/>
      <c r="I53" s="200">
        <f>'Rozpočet Pol'!G164</f>
        <v>0</v>
      </c>
      <c r="J53" s="200"/>
    </row>
    <row r="54" spans="1:10" ht="25.5" customHeight="1" x14ac:dyDescent="0.2">
      <c r="A54" s="122"/>
      <c r="B54" s="124" t="s">
        <v>81</v>
      </c>
      <c r="C54" s="201" t="s">
        <v>82</v>
      </c>
      <c r="D54" s="202"/>
      <c r="E54" s="202"/>
      <c r="F54" s="134" t="s">
        <v>24</v>
      </c>
      <c r="G54" s="135"/>
      <c r="H54" s="135"/>
      <c r="I54" s="200">
        <f>'Rozpočet Pol'!G171</f>
        <v>0</v>
      </c>
      <c r="J54" s="200"/>
    </row>
    <row r="55" spans="1:10" ht="25.5" customHeight="1" x14ac:dyDescent="0.2">
      <c r="A55" s="122"/>
      <c r="B55" s="131" t="s">
        <v>83</v>
      </c>
      <c r="C55" s="204" t="s">
        <v>26</v>
      </c>
      <c r="D55" s="205"/>
      <c r="E55" s="205"/>
      <c r="F55" s="136" t="s">
        <v>83</v>
      </c>
      <c r="G55" s="137"/>
      <c r="H55" s="137"/>
      <c r="I55" s="203">
        <f>'Rozpočet Pol'!G177</f>
        <v>0</v>
      </c>
      <c r="J55" s="203"/>
    </row>
    <row r="56" spans="1:10" ht="25.5" customHeight="1" x14ac:dyDescent="0.2">
      <c r="A56" s="123"/>
      <c r="B56" s="127" t="s">
        <v>1</v>
      </c>
      <c r="C56" s="127"/>
      <c r="D56" s="128"/>
      <c r="E56" s="128"/>
      <c r="F56" s="138"/>
      <c r="G56" s="139"/>
      <c r="H56" s="139"/>
      <c r="I56" s="206">
        <f>SUM(I44:I55)</f>
        <v>0</v>
      </c>
      <c r="J56" s="206"/>
    </row>
    <row r="57" spans="1:10" x14ac:dyDescent="0.2">
      <c r="F57" s="140"/>
      <c r="G57" s="96"/>
      <c r="H57" s="140"/>
      <c r="I57" s="96"/>
      <c r="J57" s="96"/>
    </row>
    <row r="58" spans="1:10" x14ac:dyDescent="0.2">
      <c r="F58" s="140"/>
      <c r="G58" s="96"/>
      <c r="H58" s="140"/>
      <c r="I58" s="96"/>
      <c r="J58" s="96"/>
    </row>
    <row r="59" spans="1:10" x14ac:dyDescent="0.2">
      <c r="F59" s="140"/>
      <c r="G59" s="96"/>
      <c r="H59" s="140"/>
      <c r="I59" s="96"/>
      <c r="J59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C39:E39"/>
    <mergeCell ref="B40:E40"/>
    <mergeCell ref="B30:J30"/>
    <mergeCell ref="I43:J43"/>
    <mergeCell ref="I44:J44"/>
    <mergeCell ref="C44:E44"/>
    <mergeCell ref="I45:J45"/>
    <mergeCell ref="C45:E45"/>
    <mergeCell ref="I46:J46"/>
    <mergeCell ref="C46:E46"/>
    <mergeCell ref="I47:J47"/>
    <mergeCell ref="C47:E47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90"/>
  <sheetViews>
    <sheetView tabSelected="1" workbookViewId="0">
      <selection activeCell="A2" sqref="A2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6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70" t="s">
        <v>331</v>
      </c>
      <c r="B1" s="270"/>
      <c r="C1" s="270"/>
      <c r="D1" s="270"/>
      <c r="E1" s="270"/>
      <c r="F1" s="270"/>
      <c r="G1" s="270"/>
      <c r="AE1" t="s">
        <v>86</v>
      </c>
    </row>
    <row r="2" spans="1:60" ht="24.95" customHeight="1" x14ac:dyDescent="0.2">
      <c r="A2" s="145" t="s">
        <v>85</v>
      </c>
      <c r="B2" s="143"/>
      <c r="C2" s="271" t="s">
        <v>45</v>
      </c>
      <c r="D2" s="272"/>
      <c r="E2" s="272"/>
      <c r="F2" s="272"/>
      <c r="G2" s="273"/>
      <c r="AE2" t="s">
        <v>87</v>
      </c>
    </row>
    <row r="3" spans="1:60" ht="24.95" customHeight="1" x14ac:dyDescent="0.2">
      <c r="A3" s="146" t="s">
        <v>7</v>
      </c>
      <c r="B3" s="144"/>
      <c r="C3" s="274" t="s">
        <v>42</v>
      </c>
      <c r="D3" s="275"/>
      <c r="E3" s="275"/>
      <c r="F3" s="275"/>
      <c r="G3" s="276"/>
      <c r="AE3" t="s">
        <v>88</v>
      </c>
    </row>
    <row r="4" spans="1:60" ht="24.95" hidden="1" customHeight="1" x14ac:dyDescent="0.2">
      <c r="A4" s="146" t="s">
        <v>8</v>
      </c>
      <c r="B4" s="144"/>
      <c r="C4" s="274"/>
      <c r="D4" s="275"/>
      <c r="E4" s="275"/>
      <c r="F4" s="275"/>
      <c r="G4" s="276"/>
      <c r="AE4" t="s">
        <v>89</v>
      </c>
    </row>
    <row r="5" spans="1:60" hidden="1" x14ac:dyDescent="0.2">
      <c r="A5" s="147" t="s">
        <v>90</v>
      </c>
      <c r="B5" s="148"/>
      <c r="C5" s="149"/>
      <c r="D5" s="150"/>
      <c r="E5" s="150"/>
      <c r="F5" s="150"/>
      <c r="G5" s="151"/>
      <c r="AE5" t="s">
        <v>91</v>
      </c>
    </row>
    <row r="7" spans="1:60" ht="38.25" x14ac:dyDescent="0.2">
      <c r="A7" s="157" t="s">
        <v>92</v>
      </c>
      <c r="B7" s="158" t="s">
        <v>93</v>
      </c>
      <c r="C7" s="158" t="s">
        <v>94</v>
      </c>
      <c r="D7" s="157" t="s">
        <v>95</v>
      </c>
      <c r="E7" s="157" t="s">
        <v>96</v>
      </c>
      <c r="F7" s="152" t="s">
        <v>97</v>
      </c>
      <c r="G7" s="174" t="s">
        <v>28</v>
      </c>
      <c r="H7" s="175" t="s">
        <v>29</v>
      </c>
      <c r="I7" s="175" t="s">
        <v>98</v>
      </c>
      <c r="J7" s="175" t="s">
        <v>30</v>
      </c>
      <c r="K7" s="175" t="s">
        <v>99</v>
      </c>
      <c r="L7" s="175" t="s">
        <v>100</v>
      </c>
      <c r="M7" s="175" t="s">
        <v>101</v>
      </c>
      <c r="N7" s="175" t="s">
        <v>102</v>
      </c>
      <c r="O7" s="175" t="s">
        <v>103</v>
      </c>
      <c r="P7" s="175" t="s">
        <v>104</v>
      </c>
      <c r="Q7" s="175" t="s">
        <v>105</v>
      </c>
      <c r="R7" s="175" t="s">
        <v>106</v>
      </c>
      <c r="S7" s="175" t="s">
        <v>107</v>
      </c>
      <c r="T7" s="175" t="s">
        <v>108</v>
      </c>
      <c r="U7" s="160" t="s">
        <v>109</v>
      </c>
    </row>
    <row r="8" spans="1:60" x14ac:dyDescent="0.2">
      <c r="A8" s="176" t="s">
        <v>110</v>
      </c>
      <c r="B8" s="177" t="s">
        <v>61</v>
      </c>
      <c r="C8" s="178" t="s">
        <v>62</v>
      </c>
      <c r="D8" s="159"/>
      <c r="E8" s="179"/>
      <c r="F8" s="180"/>
      <c r="G8" s="180">
        <f>SUMIF(AE9:AE29,"&lt;&gt;NOR",G9:G29)</f>
        <v>0</v>
      </c>
      <c r="H8" s="180"/>
      <c r="I8" s="180">
        <f>SUM(I9:I29)</f>
        <v>0</v>
      </c>
      <c r="J8" s="180"/>
      <c r="K8" s="180">
        <f>SUM(K9:K29)</f>
        <v>0</v>
      </c>
      <c r="L8" s="180"/>
      <c r="M8" s="180">
        <f>SUM(M9:M29)</f>
        <v>0</v>
      </c>
      <c r="N8" s="159"/>
      <c r="O8" s="159">
        <f>SUM(O9:O29)</f>
        <v>2.15E-3</v>
      </c>
      <c r="P8" s="159"/>
      <c r="Q8" s="159">
        <f>SUM(Q9:Q29)</f>
        <v>0</v>
      </c>
      <c r="R8" s="159"/>
      <c r="S8" s="159"/>
      <c r="T8" s="176"/>
      <c r="U8" s="159">
        <f>SUM(U9:U29)</f>
        <v>37.47</v>
      </c>
      <c r="AE8" t="s">
        <v>111</v>
      </c>
    </row>
    <row r="9" spans="1:60" outlineLevel="1" x14ac:dyDescent="0.2">
      <c r="A9" s="154">
        <v>1</v>
      </c>
      <c r="B9" s="161" t="s">
        <v>112</v>
      </c>
      <c r="C9" s="192" t="s">
        <v>113</v>
      </c>
      <c r="D9" s="163" t="s">
        <v>114</v>
      </c>
      <c r="E9" s="168">
        <v>12.368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63">
        <v>0</v>
      </c>
      <c r="O9" s="163">
        <f>ROUND(E9*N9,5)</f>
        <v>0</v>
      </c>
      <c r="P9" s="163">
        <v>0</v>
      </c>
      <c r="Q9" s="163">
        <f>ROUND(E9*P9,5)</f>
        <v>0</v>
      </c>
      <c r="R9" s="163"/>
      <c r="S9" s="163"/>
      <c r="T9" s="164">
        <v>3.7999999999999999E-2</v>
      </c>
      <c r="U9" s="163">
        <f>ROUND(E9*T9,2)</f>
        <v>0.47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115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/>
      <c r="B10" s="161"/>
      <c r="C10" s="251" t="s">
        <v>116</v>
      </c>
      <c r="D10" s="252"/>
      <c r="E10" s="253"/>
      <c r="F10" s="254"/>
      <c r="G10" s="255"/>
      <c r="H10" s="172"/>
      <c r="I10" s="172"/>
      <c r="J10" s="172"/>
      <c r="K10" s="172"/>
      <c r="L10" s="172"/>
      <c r="M10" s="172"/>
      <c r="N10" s="163"/>
      <c r="O10" s="163"/>
      <c r="P10" s="163"/>
      <c r="Q10" s="163"/>
      <c r="R10" s="163"/>
      <c r="S10" s="163"/>
      <c r="T10" s="164"/>
      <c r="U10" s="163"/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117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6" t="str">
        <f>C10</f>
        <v>zemina a rostliny za hroby</v>
      </c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/>
      <c r="B11" s="161"/>
      <c r="C11" s="193" t="s">
        <v>118</v>
      </c>
      <c r="D11" s="165"/>
      <c r="E11" s="169">
        <v>12.368</v>
      </c>
      <c r="F11" s="172"/>
      <c r="G11" s="172"/>
      <c r="H11" s="172"/>
      <c r="I11" s="172"/>
      <c r="J11" s="172"/>
      <c r="K11" s="172"/>
      <c r="L11" s="172"/>
      <c r="M11" s="172"/>
      <c r="N11" s="163"/>
      <c r="O11" s="163"/>
      <c r="P11" s="163"/>
      <c r="Q11" s="163"/>
      <c r="R11" s="163"/>
      <c r="S11" s="163"/>
      <c r="T11" s="164"/>
      <c r="U11" s="163"/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119</v>
      </c>
      <c r="AF11" s="153">
        <v>0</v>
      </c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2</v>
      </c>
      <c r="B12" s="161" t="s">
        <v>120</v>
      </c>
      <c r="C12" s="192" t="s">
        <v>121</v>
      </c>
      <c r="D12" s="163" t="s">
        <v>114</v>
      </c>
      <c r="E12" s="168">
        <v>30.6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63">
        <v>0</v>
      </c>
      <c r="O12" s="163">
        <f>ROUND(E12*N12,5)</f>
        <v>0</v>
      </c>
      <c r="P12" s="163">
        <v>0</v>
      </c>
      <c r="Q12" s="163">
        <f>ROUND(E12*P12,5)</f>
        <v>0</v>
      </c>
      <c r="R12" s="163"/>
      <c r="S12" s="163"/>
      <c r="T12" s="164">
        <v>0.17199999999999999</v>
      </c>
      <c r="U12" s="163">
        <f>ROUND(E12*T12,2)</f>
        <v>5.26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115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54"/>
      <c r="B13" s="161"/>
      <c r="C13" s="193" t="s">
        <v>122</v>
      </c>
      <c r="D13" s="165"/>
      <c r="E13" s="169">
        <v>30.6</v>
      </c>
      <c r="F13" s="172"/>
      <c r="G13" s="172"/>
      <c r="H13" s="172"/>
      <c r="I13" s="172"/>
      <c r="J13" s="172"/>
      <c r="K13" s="172"/>
      <c r="L13" s="172"/>
      <c r="M13" s="172"/>
      <c r="N13" s="163"/>
      <c r="O13" s="163"/>
      <c r="P13" s="163"/>
      <c r="Q13" s="163"/>
      <c r="R13" s="163"/>
      <c r="S13" s="163"/>
      <c r="T13" s="164"/>
      <c r="U13" s="163"/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119</v>
      </c>
      <c r="AF13" s="153">
        <v>0</v>
      </c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3</v>
      </c>
      <c r="B14" s="161" t="s">
        <v>123</v>
      </c>
      <c r="C14" s="192" t="s">
        <v>124</v>
      </c>
      <c r="D14" s="163" t="s">
        <v>114</v>
      </c>
      <c r="E14" s="168">
        <v>43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63">
        <v>5.0000000000000002E-5</v>
      </c>
      <c r="O14" s="163">
        <f>ROUND(E14*N14,5)</f>
        <v>2.15E-3</v>
      </c>
      <c r="P14" s="163">
        <v>0</v>
      </c>
      <c r="Q14" s="163">
        <f>ROUND(E14*P14,5)</f>
        <v>0</v>
      </c>
      <c r="R14" s="163"/>
      <c r="S14" s="163"/>
      <c r="T14" s="164">
        <v>0.03</v>
      </c>
      <c r="U14" s="163">
        <f>ROUND(E14*T14,2)</f>
        <v>1.29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115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54"/>
      <c r="B15" s="161"/>
      <c r="C15" s="193" t="s">
        <v>125</v>
      </c>
      <c r="D15" s="165"/>
      <c r="E15" s="169">
        <v>43</v>
      </c>
      <c r="F15" s="172"/>
      <c r="G15" s="172"/>
      <c r="H15" s="172"/>
      <c r="I15" s="172"/>
      <c r="J15" s="172"/>
      <c r="K15" s="172"/>
      <c r="L15" s="172"/>
      <c r="M15" s="172"/>
      <c r="N15" s="163"/>
      <c r="O15" s="163"/>
      <c r="P15" s="163"/>
      <c r="Q15" s="163"/>
      <c r="R15" s="163"/>
      <c r="S15" s="163"/>
      <c r="T15" s="164"/>
      <c r="U15" s="163"/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119</v>
      </c>
      <c r="AF15" s="153">
        <v>0</v>
      </c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54">
        <v>4</v>
      </c>
      <c r="B16" s="161" t="s">
        <v>126</v>
      </c>
      <c r="C16" s="192" t="s">
        <v>127</v>
      </c>
      <c r="D16" s="163" t="s">
        <v>128</v>
      </c>
      <c r="E16" s="168">
        <v>24.94688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63">
        <v>0</v>
      </c>
      <c r="O16" s="163">
        <f>ROUND(E16*N16,5)</f>
        <v>0</v>
      </c>
      <c r="P16" s="163">
        <v>0</v>
      </c>
      <c r="Q16" s="163">
        <f>ROUND(E16*P16,5)</f>
        <v>0</v>
      </c>
      <c r="R16" s="163"/>
      <c r="S16" s="163"/>
      <c r="T16" s="164">
        <v>0.36499999999999999</v>
      </c>
      <c r="U16" s="163">
        <f>ROUND(E16*T16,2)</f>
        <v>9.11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115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/>
      <c r="B17" s="161"/>
      <c r="C17" s="193" t="s">
        <v>129</v>
      </c>
      <c r="D17" s="165"/>
      <c r="E17" s="169">
        <v>15.67488</v>
      </c>
      <c r="F17" s="172"/>
      <c r="G17" s="172"/>
      <c r="H17" s="172"/>
      <c r="I17" s="172"/>
      <c r="J17" s="172"/>
      <c r="K17" s="172"/>
      <c r="L17" s="172"/>
      <c r="M17" s="172"/>
      <c r="N17" s="163"/>
      <c r="O17" s="163"/>
      <c r="P17" s="163"/>
      <c r="Q17" s="163"/>
      <c r="R17" s="163"/>
      <c r="S17" s="163"/>
      <c r="T17" s="164"/>
      <c r="U17" s="163"/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119</v>
      </c>
      <c r="AF17" s="153">
        <v>0</v>
      </c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54"/>
      <c r="B18" s="161"/>
      <c r="C18" s="193" t="s">
        <v>130</v>
      </c>
      <c r="D18" s="165"/>
      <c r="E18" s="169">
        <v>0.81200000000000006</v>
      </c>
      <c r="F18" s="172"/>
      <c r="G18" s="172"/>
      <c r="H18" s="172"/>
      <c r="I18" s="172"/>
      <c r="J18" s="172"/>
      <c r="K18" s="172"/>
      <c r="L18" s="172"/>
      <c r="M18" s="172"/>
      <c r="N18" s="163"/>
      <c r="O18" s="163"/>
      <c r="P18" s="163"/>
      <c r="Q18" s="163"/>
      <c r="R18" s="163"/>
      <c r="S18" s="163"/>
      <c r="T18" s="164"/>
      <c r="U18" s="163"/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119</v>
      </c>
      <c r="AF18" s="153">
        <v>0</v>
      </c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54"/>
      <c r="B19" s="161"/>
      <c r="C19" s="193" t="s">
        <v>131</v>
      </c>
      <c r="D19" s="165"/>
      <c r="E19" s="169">
        <v>7.76</v>
      </c>
      <c r="F19" s="172"/>
      <c r="G19" s="172"/>
      <c r="H19" s="172"/>
      <c r="I19" s="172"/>
      <c r="J19" s="172"/>
      <c r="K19" s="172"/>
      <c r="L19" s="172"/>
      <c r="M19" s="172"/>
      <c r="N19" s="163"/>
      <c r="O19" s="163"/>
      <c r="P19" s="163"/>
      <c r="Q19" s="163"/>
      <c r="R19" s="163"/>
      <c r="S19" s="163"/>
      <c r="T19" s="164"/>
      <c r="U19" s="163"/>
      <c r="V19" s="153"/>
      <c r="W19" s="153"/>
      <c r="X19" s="153"/>
      <c r="Y19" s="153"/>
      <c r="Z19" s="153"/>
      <c r="AA19" s="153"/>
      <c r="AB19" s="153"/>
      <c r="AC19" s="153"/>
      <c r="AD19" s="153"/>
      <c r="AE19" s="153" t="s">
        <v>119</v>
      </c>
      <c r="AF19" s="153">
        <v>0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54"/>
      <c r="B20" s="161"/>
      <c r="C20" s="193" t="s">
        <v>132</v>
      </c>
      <c r="D20" s="165"/>
      <c r="E20" s="169">
        <v>0.7</v>
      </c>
      <c r="F20" s="172"/>
      <c r="G20" s="172"/>
      <c r="H20" s="172"/>
      <c r="I20" s="172"/>
      <c r="J20" s="172"/>
      <c r="K20" s="172"/>
      <c r="L20" s="172"/>
      <c r="M20" s="172"/>
      <c r="N20" s="163"/>
      <c r="O20" s="163"/>
      <c r="P20" s="163"/>
      <c r="Q20" s="163"/>
      <c r="R20" s="163"/>
      <c r="S20" s="163"/>
      <c r="T20" s="164"/>
      <c r="U20" s="163"/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119</v>
      </c>
      <c r="AF20" s="153">
        <v>0</v>
      </c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5</v>
      </c>
      <c r="B21" s="161" t="s">
        <v>133</v>
      </c>
      <c r="C21" s="192" t="s">
        <v>134</v>
      </c>
      <c r="D21" s="163" t="s">
        <v>128</v>
      </c>
      <c r="E21" s="168">
        <v>24.94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63">
        <v>0</v>
      </c>
      <c r="O21" s="163">
        <f>ROUND(E21*N21,5)</f>
        <v>0</v>
      </c>
      <c r="P21" s="163">
        <v>0</v>
      </c>
      <c r="Q21" s="163">
        <f>ROUND(E21*P21,5)</f>
        <v>0</v>
      </c>
      <c r="R21" s="163"/>
      <c r="S21" s="163"/>
      <c r="T21" s="164">
        <v>0.64680000000000004</v>
      </c>
      <c r="U21" s="163">
        <f>ROUND(E21*T21,2)</f>
        <v>16.13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115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54">
        <v>6</v>
      </c>
      <c r="B22" s="161" t="s">
        <v>135</v>
      </c>
      <c r="C22" s="192" t="s">
        <v>136</v>
      </c>
      <c r="D22" s="163" t="s">
        <v>128</v>
      </c>
      <c r="E22" s="168">
        <v>22.68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1.0999999999999999E-2</v>
      </c>
      <c r="U22" s="163">
        <f>ROUND(E22*T22,2)</f>
        <v>0.25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115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54"/>
      <c r="B23" s="161"/>
      <c r="C23" s="193" t="s">
        <v>137</v>
      </c>
      <c r="D23" s="165"/>
      <c r="E23" s="169">
        <v>22.68</v>
      </c>
      <c r="F23" s="172"/>
      <c r="G23" s="172"/>
      <c r="H23" s="172"/>
      <c r="I23" s="172"/>
      <c r="J23" s="172"/>
      <c r="K23" s="172"/>
      <c r="L23" s="172"/>
      <c r="M23" s="172"/>
      <c r="N23" s="163"/>
      <c r="O23" s="163"/>
      <c r="P23" s="163"/>
      <c r="Q23" s="163"/>
      <c r="R23" s="163"/>
      <c r="S23" s="163"/>
      <c r="T23" s="164"/>
      <c r="U23" s="163"/>
      <c r="V23" s="153"/>
      <c r="W23" s="153"/>
      <c r="X23" s="153"/>
      <c r="Y23" s="153"/>
      <c r="Z23" s="153"/>
      <c r="AA23" s="153"/>
      <c r="AB23" s="153"/>
      <c r="AC23" s="153"/>
      <c r="AD23" s="153"/>
      <c r="AE23" s="153" t="s">
        <v>119</v>
      </c>
      <c r="AF23" s="153">
        <v>0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outlineLevel="1" x14ac:dyDescent="0.2">
      <c r="A24" s="154">
        <v>7</v>
      </c>
      <c r="B24" s="161" t="s">
        <v>138</v>
      </c>
      <c r="C24" s="192" t="s">
        <v>139</v>
      </c>
      <c r="D24" s="163" t="s">
        <v>128</v>
      </c>
      <c r="E24" s="168">
        <v>2.2604000000000002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63">
        <v>0</v>
      </c>
      <c r="O24" s="163">
        <f>ROUND(E24*N24,5)</f>
        <v>0</v>
      </c>
      <c r="P24" s="163">
        <v>0</v>
      </c>
      <c r="Q24" s="163">
        <f>ROUND(E24*P24,5)</f>
        <v>0</v>
      </c>
      <c r="R24" s="163"/>
      <c r="S24" s="163"/>
      <c r="T24" s="164">
        <v>2.1949999999999998</v>
      </c>
      <c r="U24" s="163">
        <f>ROUND(E24*T24,2)</f>
        <v>4.96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115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54"/>
      <c r="B25" s="161"/>
      <c r="C25" s="193" t="s">
        <v>140</v>
      </c>
      <c r="D25" s="165"/>
      <c r="E25" s="169">
        <v>0.48039999999999999</v>
      </c>
      <c r="F25" s="172"/>
      <c r="G25" s="172"/>
      <c r="H25" s="172"/>
      <c r="I25" s="172"/>
      <c r="J25" s="172"/>
      <c r="K25" s="172"/>
      <c r="L25" s="172"/>
      <c r="M25" s="172"/>
      <c r="N25" s="163"/>
      <c r="O25" s="163"/>
      <c r="P25" s="163"/>
      <c r="Q25" s="163"/>
      <c r="R25" s="163"/>
      <c r="S25" s="163"/>
      <c r="T25" s="164"/>
      <c r="U25" s="163"/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119</v>
      </c>
      <c r="AF25" s="153">
        <v>0</v>
      </c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54"/>
      <c r="B26" s="161"/>
      <c r="C26" s="193" t="s">
        <v>141</v>
      </c>
      <c r="D26" s="165"/>
      <c r="E26" s="169">
        <v>0.11600000000000001</v>
      </c>
      <c r="F26" s="172"/>
      <c r="G26" s="172"/>
      <c r="H26" s="172"/>
      <c r="I26" s="172"/>
      <c r="J26" s="172"/>
      <c r="K26" s="172"/>
      <c r="L26" s="172"/>
      <c r="M26" s="172"/>
      <c r="N26" s="163"/>
      <c r="O26" s="163"/>
      <c r="P26" s="163"/>
      <c r="Q26" s="163"/>
      <c r="R26" s="163"/>
      <c r="S26" s="163"/>
      <c r="T26" s="164"/>
      <c r="U26" s="163"/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119</v>
      </c>
      <c r="AF26" s="153">
        <v>0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/>
      <c r="B27" s="161"/>
      <c r="C27" s="193" t="s">
        <v>142</v>
      </c>
      <c r="D27" s="165"/>
      <c r="E27" s="169">
        <v>1.6639999999999999</v>
      </c>
      <c r="F27" s="172"/>
      <c r="G27" s="172"/>
      <c r="H27" s="172"/>
      <c r="I27" s="172"/>
      <c r="J27" s="172"/>
      <c r="K27" s="172"/>
      <c r="L27" s="172"/>
      <c r="M27" s="172"/>
      <c r="N27" s="163"/>
      <c r="O27" s="163"/>
      <c r="P27" s="163"/>
      <c r="Q27" s="163"/>
      <c r="R27" s="163"/>
      <c r="S27" s="163"/>
      <c r="T27" s="164"/>
      <c r="U27" s="163"/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119</v>
      </c>
      <c r="AF27" s="153">
        <v>0</v>
      </c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8</v>
      </c>
      <c r="B28" s="161" t="s">
        <v>143</v>
      </c>
      <c r="C28" s="192" t="s">
        <v>144</v>
      </c>
      <c r="D28" s="163" t="s">
        <v>145</v>
      </c>
      <c r="E28" s="168">
        <v>31.751999999999999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63">
        <v>0</v>
      </c>
      <c r="O28" s="163">
        <f>ROUND(E28*N28,5)</f>
        <v>0</v>
      </c>
      <c r="P28" s="163">
        <v>0</v>
      </c>
      <c r="Q28" s="163">
        <f>ROUND(E28*P28,5)</f>
        <v>0</v>
      </c>
      <c r="R28" s="163"/>
      <c r="S28" s="163"/>
      <c r="T28" s="164">
        <v>0</v>
      </c>
      <c r="U28" s="163">
        <f>ROUND(E28*T28,2)</f>
        <v>0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115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/>
      <c r="B29" s="161"/>
      <c r="C29" s="193" t="s">
        <v>146</v>
      </c>
      <c r="D29" s="165"/>
      <c r="E29" s="169">
        <v>31.751999999999999</v>
      </c>
      <c r="F29" s="172"/>
      <c r="G29" s="172"/>
      <c r="H29" s="172"/>
      <c r="I29" s="172"/>
      <c r="J29" s="172"/>
      <c r="K29" s="172"/>
      <c r="L29" s="172"/>
      <c r="M29" s="172"/>
      <c r="N29" s="163"/>
      <c r="O29" s="163"/>
      <c r="P29" s="163"/>
      <c r="Q29" s="163"/>
      <c r="R29" s="163"/>
      <c r="S29" s="163"/>
      <c r="T29" s="164"/>
      <c r="U29" s="163"/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119</v>
      </c>
      <c r="AF29" s="153">
        <v>0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x14ac:dyDescent="0.2">
      <c r="A30" s="155" t="s">
        <v>110</v>
      </c>
      <c r="B30" s="162" t="s">
        <v>63</v>
      </c>
      <c r="C30" s="194" t="s">
        <v>64</v>
      </c>
      <c r="D30" s="166"/>
      <c r="E30" s="170"/>
      <c r="F30" s="173"/>
      <c r="G30" s="173">
        <f>SUMIF(AE31:AE39,"&lt;&gt;NOR",G31:G39)</f>
        <v>0</v>
      </c>
      <c r="H30" s="173"/>
      <c r="I30" s="173">
        <f>SUM(I31:I39)</f>
        <v>0</v>
      </c>
      <c r="J30" s="173"/>
      <c r="K30" s="173">
        <f>SUM(K31:K39)</f>
        <v>0</v>
      </c>
      <c r="L30" s="173"/>
      <c r="M30" s="173">
        <f>SUM(M31:M39)</f>
        <v>0</v>
      </c>
      <c r="N30" s="166"/>
      <c r="O30" s="166">
        <f>SUM(O31:O39)</f>
        <v>95.344430000000003</v>
      </c>
      <c r="P30" s="166"/>
      <c r="Q30" s="166">
        <f>SUM(Q31:Q39)</f>
        <v>0</v>
      </c>
      <c r="R30" s="166"/>
      <c r="S30" s="166"/>
      <c r="T30" s="167"/>
      <c r="U30" s="166">
        <f>SUM(U31:U39)</f>
        <v>26.310000000000002</v>
      </c>
      <c r="AE30" t="s">
        <v>111</v>
      </c>
    </row>
    <row r="31" spans="1:60" outlineLevel="1" x14ac:dyDescent="0.2">
      <c r="A31" s="154">
        <v>9</v>
      </c>
      <c r="B31" s="161" t="s">
        <v>147</v>
      </c>
      <c r="C31" s="192" t="s">
        <v>148</v>
      </c>
      <c r="D31" s="163" t="s">
        <v>128</v>
      </c>
      <c r="E31" s="168">
        <v>37.616399999999999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63">
        <v>2.5249999999999999</v>
      </c>
      <c r="O31" s="163">
        <f>ROUND(E31*N31,5)</f>
        <v>94.981409999999997</v>
      </c>
      <c r="P31" s="163">
        <v>0</v>
      </c>
      <c r="Q31" s="163">
        <f>ROUND(E31*P31,5)</f>
        <v>0</v>
      </c>
      <c r="R31" s="163"/>
      <c r="S31" s="163"/>
      <c r="T31" s="164">
        <v>0.47699999999999998</v>
      </c>
      <c r="U31" s="163">
        <f>ROUND(E31*T31,2)</f>
        <v>17.940000000000001</v>
      </c>
      <c r="V31" s="153"/>
      <c r="W31" s="153"/>
      <c r="X31" s="153"/>
      <c r="Y31" s="153"/>
      <c r="Z31" s="153"/>
      <c r="AA31" s="153"/>
      <c r="AB31" s="153"/>
      <c r="AC31" s="153"/>
      <c r="AD31" s="153"/>
      <c r="AE31" s="153" t="s">
        <v>115</v>
      </c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54"/>
      <c r="B32" s="161"/>
      <c r="C32" s="193" t="s">
        <v>149</v>
      </c>
      <c r="D32" s="165"/>
      <c r="E32" s="169">
        <v>8.1668000000000003</v>
      </c>
      <c r="F32" s="172"/>
      <c r="G32" s="172"/>
      <c r="H32" s="172"/>
      <c r="I32" s="172"/>
      <c r="J32" s="172"/>
      <c r="K32" s="172"/>
      <c r="L32" s="172"/>
      <c r="M32" s="172"/>
      <c r="N32" s="163"/>
      <c r="O32" s="163"/>
      <c r="P32" s="163"/>
      <c r="Q32" s="163"/>
      <c r="R32" s="163"/>
      <c r="S32" s="163"/>
      <c r="T32" s="164"/>
      <c r="U32" s="163"/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119</v>
      </c>
      <c r="AF32" s="153">
        <v>0</v>
      </c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/>
      <c r="B33" s="161"/>
      <c r="C33" s="193" t="s">
        <v>150</v>
      </c>
      <c r="D33" s="165"/>
      <c r="E33" s="169">
        <v>1.9296</v>
      </c>
      <c r="F33" s="172"/>
      <c r="G33" s="172"/>
      <c r="H33" s="172"/>
      <c r="I33" s="172"/>
      <c r="J33" s="172"/>
      <c r="K33" s="172"/>
      <c r="L33" s="172"/>
      <c r="M33" s="172"/>
      <c r="N33" s="163"/>
      <c r="O33" s="163"/>
      <c r="P33" s="163"/>
      <c r="Q33" s="163"/>
      <c r="R33" s="163"/>
      <c r="S33" s="163"/>
      <c r="T33" s="164"/>
      <c r="U33" s="163"/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119</v>
      </c>
      <c r="AF33" s="153">
        <v>0</v>
      </c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/>
      <c r="B34" s="161"/>
      <c r="C34" s="193" t="s">
        <v>151</v>
      </c>
      <c r="D34" s="165"/>
      <c r="E34" s="169">
        <v>21.056000000000001</v>
      </c>
      <c r="F34" s="172"/>
      <c r="G34" s="172"/>
      <c r="H34" s="172"/>
      <c r="I34" s="172"/>
      <c r="J34" s="172"/>
      <c r="K34" s="172"/>
      <c r="L34" s="172"/>
      <c r="M34" s="172"/>
      <c r="N34" s="163"/>
      <c r="O34" s="163"/>
      <c r="P34" s="163"/>
      <c r="Q34" s="163"/>
      <c r="R34" s="163"/>
      <c r="S34" s="163"/>
      <c r="T34" s="164"/>
      <c r="U34" s="163"/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119</v>
      </c>
      <c r="AF34" s="153">
        <v>0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/>
      <c r="B35" s="161"/>
      <c r="C35" s="193" t="s">
        <v>152</v>
      </c>
      <c r="D35" s="165"/>
      <c r="E35" s="169">
        <v>3.7759999999999998</v>
      </c>
      <c r="F35" s="172"/>
      <c r="G35" s="172"/>
      <c r="H35" s="172"/>
      <c r="I35" s="172"/>
      <c r="J35" s="172"/>
      <c r="K35" s="172"/>
      <c r="L35" s="172"/>
      <c r="M35" s="172"/>
      <c r="N35" s="163"/>
      <c r="O35" s="163"/>
      <c r="P35" s="163"/>
      <c r="Q35" s="163"/>
      <c r="R35" s="163"/>
      <c r="S35" s="163"/>
      <c r="T35" s="164"/>
      <c r="U35" s="163"/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119</v>
      </c>
      <c r="AF35" s="153">
        <v>0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54"/>
      <c r="B36" s="161"/>
      <c r="C36" s="193" t="s">
        <v>153</v>
      </c>
      <c r="D36" s="165"/>
      <c r="E36" s="169">
        <v>2.6880000000000002</v>
      </c>
      <c r="F36" s="172"/>
      <c r="G36" s="172"/>
      <c r="H36" s="172"/>
      <c r="I36" s="172"/>
      <c r="J36" s="172"/>
      <c r="K36" s="172"/>
      <c r="L36" s="172"/>
      <c r="M36" s="172"/>
      <c r="N36" s="163"/>
      <c r="O36" s="163"/>
      <c r="P36" s="163"/>
      <c r="Q36" s="163"/>
      <c r="R36" s="163"/>
      <c r="S36" s="163"/>
      <c r="T36" s="164"/>
      <c r="U36" s="163"/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119</v>
      </c>
      <c r="AF36" s="153">
        <v>0</v>
      </c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ht="22.5" outlineLevel="1" x14ac:dyDescent="0.2">
      <c r="A37" s="154">
        <v>10</v>
      </c>
      <c r="B37" s="161" t="s">
        <v>154</v>
      </c>
      <c r="C37" s="192" t="s">
        <v>155</v>
      </c>
      <c r="D37" s="163" t="s">
        <v>145</v>
      </c>
      <c r="E37" s="168">
        <v>0.35549999999999998</v>
      </c>
      <c r="F37" s="171"/>
      <c r="G37" s="172">
        <f>ROUND(E37*F37,2)</f>
        <v>0</v>
      </c>
      <c r="H37" s="171"/>
      <c r="I37" s="172">
        <f>ROUND(E37*H37,2)</f>
        <v>0</v>
      </c>
      <c r="J37" s="171"/>
      <c r="K37" s="172">
        <f>ROUND(E37*J37,2)</f>
        <v>0</v>
      </c>
      <c r="L37" s="172">
        <v>21</v>
      </c>
      <c r="M37" s="172">
        <f>G37*(1+L37/100)</f>
        <v>0</v>
      </c>
      <c r="N37" s="163">
        <v>1.0211600000000001</v>
      </c>
      <c r="O37" s="163">
        <f>ROUND(E37*N37,5)</f>
        <v>0.36302000000000001</v>
      </c>
      <c r="P37" s="163">
        <v>0</v>
      </c>
      <c r="Q37" s="163">
        <f>ROUND(E37*P37,5)</f>
        <v>0</v>
      </c>
      <c r="R37" s="163"/>
      <c r="S37" s="163"/>
      <c r="T37" s="164">
        <v>23.530999999999999</v>
      </c>
      <c r="U37" s="163">
        <f>ROUND(E37*T37,2)</f>
        <v>8.3699999999999992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115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outlineLevel="1" x14ac:dyDescent="0.2">
      <c r="A38" s="154"/>
      <c r="B38" s="161"/>
      <c r="C38" s="193" t="s">
        <v>156</v>
      </c>
      <c r="D38" s="165"/>
      <c r="E38" s="169"/>
      <c r="F38" s="172"/>
      <c r="G38" s="172"/>
      <c r="H38" s="172"/>
      <c r="I38" s="172"/>
      <c r="J38" s="172"/>
      <c r="K38" s="172"/>
      <c r="L38" s="172"/>
      <c r="M38" s="172"/>
      <c r="N38" s="163"/>
      <c r="O38" s="163"/>
      <c r="P38" s="163"/>
      <c r="Q38" s="163"/>
      <c r="R38" s="163"/>
      <c r="S38" s="163"/>
      <c r="T38" s="164"/>
      <c r="U38" s="163"/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119</v>
      </c>
      <c r="AF38" s="153">
        <v>0</v>
      </c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/>
      <c r="B39" s="161"/>
      <c r="C39" s="193" t="s">
        <v>157</v>
      </c>
      <c r="D39" s="165"/>
      <c r="E39" s="169">
        <v>0.35549999999999998</v>
      </c>
      <c r="F39" s="172"/>
      <c r="G39" s="172"/>
      <c r="H39" s="172"/>
      <c r="I39" s="172"/>
      <c r="J39" s="172"/>
      <c r="K39" s="172"/>
      <c r="L39" s="172"/>
      <c r="M39" s="172"/>
      <c r="N39" s="163"/>
      <c r="O39" s="163"/>
      <c r="P39" s="163"/>
      <c r="Q39" s="163"/>
      <c r="R39" s="163"/>
      <c r="S39" s="163"/>
      <c r="T39" s="164"/>
      <c r="U39" s="163"/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119</v>
      </c>
      <c r="AF39" s="153">
        <v>0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x14ac:dyDescent="0.2">
      <c r="A40" s="155" t="s">
        <v>110</v>
      </c>
      <c r="B40" s="162" t="s">
        <v>65</v>
      </c>
      <c r="C40" s="194" t="s">
        <v>66</v>
      </c>
      <c r="D40" s="166"/>
      <c r="E40" s="170"/>
      <c r="F40" s="173"/>
      <c r="G40" s="173">
        <f>SUMIF(AE41:AE69,"&lt;&gt;NOR",G41:G69)</f>
        <v>0</v>
      </c>
      <c r="H40" s="173"/>
      <c r="I40" s="173">
        <f>SUM(I41:I69)</f>
        <v>0</v>
      </c>
      <c r="J40" s="173"/>
      <c r="K40" s="173">
        <f>SUM(K41:K69)</f>
        <v>0</v>
      </c>
      <c r="L40" s="173"/>
      <c r="M40" s="173">
        <f>SUM(M41:M69)</f>
        <v>0</v>
      </c>
      <c r="N40" s="166"/>
      <c r="O40" s="166">
        <f>SUM(O41:O69)</f>
        <v>181.36724000000001</v>
      </c>
      <c r="P40" s="166"/>
      <c r="Q40" s="166">
        <f>SUM(Q41:Q69)</f>
        <v>0</v>
      </c>
      <c r="R40" s="166"/>
      <c r="S40" s="166"/>
      <c r="T40" s="167"/>
      <c r="U40" s="166">
        <f>SUM(U41:U69)</f>
        <v>318.70999999999998</v>
      </c>
      <c r="AE40" t="s">
        <v>111</v>
      </c>
    </row>
    <row r="41" spans="1:60" ht="22.5" outlineLevel="1" x14ac:dyDescent="0.2">
      <c r="A41" s="154">
        <v>11</v>
      </c>
      <c r="B41" s="161" t="s">
        <v>158</v>
      </c>
      <c r="C41" s="192" t="s">
        <v>159</v>
      </c>
      <c r="D41" s="163" t="s">
        <v>114</v>
      </c>
      <c r="E41" s="168">
        <v>28.824000000000002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63">
        <v>0.45145000000000002</v>
      </c>
      <c r="O41" s="163">
        <f>ROUND(E41*N41,5)</f>
        <v>13.012589999999999</v>
      </c>
      <c r="P41" s="163">
        <v>0</v>
      </c>
      <c r="Q41" s="163">
        <f>ROUND(E41*P41,5)</f>
        <v>0</v>
      </c>
      <c r="R41" s="163"/>
      <c r="S41" s="163"/>
      <c r="T41" s="164">
        <v>0.9</v>
      </c>
      <c r="U41" s="163">
        <f>ROUND(E41*T41,2)</f>
        <v>25.94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115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54"/>
      <c r="B42" s="161"/>
      <c r="C42" s="193" t="s">
        <v>160</v>
      </c>
      <c r="D42" s="165"/>
      <c r="E42" s="169">
        <v>28.824000000000002</v>
      </c>
      <c r="F42" s="172"/>
      <c r="G42" s="172"/>
      <c r="H42" s="172"/>
      <c r="I42" s="172"/>
      <c r="J42" s="172"/>
      <c r="K42" s="172"/>
      <c r="L42" s="172"/>
      <c r="M42" s="172"/>
      <c r="N42" s="163"/>
      <c r="O42" s="163"/>
      <c r="P42" s="163"/>
      <c r="Q42" s="163"/>
      <c r="R42" s="163"/>
      <c r="S42" s="163"/>
      <c r="T42" s="164"/>
      <c r="U42" s="163"/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119</v>
      </c>
      <c r="AF42" s="153">
        <v>0</v>
      </c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ht="22.5" outlineLevel="1" x14ac:dyDescent="0.2">
      <c r="A43" s="154">
        <v>12</v>
      </c>
      <c r="B43" s="161" t="s">
        <v>161</v>
      </c>
      <c r="C43" s="192" t="s">
        <v>162</v>
      </c>
      <c r="D43" s="163" t="s">
        <v>163</v>
      </c>
      <c r="E43" s="168">
        <v>24.02</v>
      </c>
      <c r="F43" s="171"/>
      <c r="G43" s="172">
        <f>ROUND(E43*F43,2)</f>
        <v>0</v>
      </c>
      <c r="H43" s="171"/>
      <c r="I43" s="172">
        <f>ROUND(E43*H43,2)</f>
        <v>0</v>
      </c>
      <c r="J43" s="171"/>
      <c r="K43" s="172">
        <f>ROUND(E43*J43,2)</f>
        <v>0</v>
      </c>
      <c r="L43" s="172">
        <v>21</v>
      </c>
      <c r="M43" s="172">
        <f>G43*(1+L43/100)</f>
        <v>0</v>
      </c>
      <c r="N43" s="163">
        <v>5.3670000000000002E-2</v>
      </c>
      <c r="O43" s="163">
        <f>ROUND(E43*N43,5)</f>
        <v>1.28915</v>
      </c>
      <c r="P43" s="163">
        <v>0</v>
      </c>
      <c r="Q43" s="163">
        <f>ROUND(E43*P43,5)</f>
        <v>0</v>
      </c>
      <c r="R43" s="163"/>
      <c r="S43" s="163"/>
      <c r="T43" s="164">
        <v>0.23899999999999999</v>
      </c>
      <c r="U43" s="163">
        <f>ROUND(E43*T43,2)</f>
        <v>5.74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115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outlineLevel="1" x14ac:dyDescent="0.2">
      <c r="A44" s="154"/>
      <c r="B44" s="161"/>
      <c r="C44" s="193" t="s">
        <v>164</v>
      </c>
      <c r="D44" s="165"/>
      <c r="E44" s="169">
        <v>24.02</v>
      </c>
      <c r="F44" s="172"/>
      <c r="G44" s="172"/>
      <c r="H44" s="172"/>
      <c r="I44" s="172"/>
      <c r="J44" s="172"/>
      <c r="K44" s="172"/>
      <c r="L44" s="172"/>
      <c r="M44" s="172"/>
      <c r="N44" s="163"/>
      <c r="O44" s="163"/>
      <c r="P44" s="163"/>
      <c r="Q44" s="163"/>
      <c r="R44" s="163"/>
      <c r="S44" s="163"/>
      <c r="T44" s="164"/>
      <c r="U44" s="163"/>
      <c r="V44" s="153"/>
      <c r="W44" s="153"/>
      <c r="X44" s="153"/>
      <c r="Y44" s="153"/>
      <c r="Z44" s="153"/>
      <c r="AA44" s="153"/>
      <c r="AB44" s="153"/>
      <c r="AC44" s="153"/>
      <c r="AD44" s="153"/>
      <c r="AE44" s="153" t="s">
        <v>119</v>
      </c>
      <c r="AF44" s="153">
        <v>0</v>
      </c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ht="22.5" outlineLevel="1" x14ac:dyDescent="0.2">
      <c r="A45" s="154">
        <v>13</v>
      </c>
      <c r="B45" s="161" t="s">
        <v>165</v>
      </c>
      <c r="C45" s="192" t="s">
        <v>166</v>
      </c>
      <c r="D45" s="163" t="s">
        <v>114</v>
      </c>
      <c r="E45" s="168">
        <v>164.65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63">
        <v>0.75124999999999997</v>
      </c>
      <c r="O45" s="163">
        <f>ROUND(E45*N45,5)</f>
        <v>123.69331</v>
      </c>
      <c r="P45" s="163">
        <v>0</v>
      </c>
      <c r="Q45" s="163">
        <f>ROUND(E45*P45,5)</f>
        <v>0</v>
      </c>
      <c r="R45" s="163"/>
      <c r="S45" s="163"/>
      <c r="T45" s="164">
        <v>0.93400000000000005</v>
      </c>
      <c r="U45" s="163">
        <f>ROUND(E45*T45,2)</f>
        <v>153.78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115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/>
      <c r="B46" s="161"/>
      <c r="C46" s="193" t="s">
        <v>167</v>
      </c>
      <c r="D46" s="165"/>
      <c r="E46" s="169">
        <v>10.73</v>
      </c>
      <c r="F46" s="172"/>
      <c r="G46" s="172"/>
      <c r="H46" s="172"/>
      <c r="I46" s="172"/>
      <c r="J46" s="172"/>
      <c r="K46" s="172"/>
      <c r="L46" s="172"/>
      <c r="M46" s="172"/>
      <c r="N46" s="163"/>
      <c r="O46" s="163"/>
      <c r="P46" s="163"/>
      <c r="Q46" s="163"/>
      <c r="R46" s="163"/>
      <c r="S46" s="163"/>
      <c r="T46" s="164"/>
      <c r="U46" s="163"/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119</v>
      </c>
      <c r="AF46" s="153">
        <v>0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/>
      <c r="B47" s="161"/>
      <c r="C47" s="193" t="s">
        <v>168</v>
      </c>
      <c r="D47" s="165"/>
      <c r="E47" s="169">
        <v>153.91999999999999</v>
      </c>
      <c r="F47" s="172"/>
      <c r="G47" s="172"/>
      <c r="H47" s="172"/>
      <c r="I47" s="172"/>
      <c r="J47" s="172"/>
      <c r="K47" s="172"/>
      <c r="L47" s="172"/>
      <c r="M47" s="172"/>
      <c r="N47" s="163"/>
      <c r="O47" s="163"/>
      <c r="P47" s="163"/>
      <c r="Q47" s="163"/>
      <c r="R47" s="163"/>
      <c r="S47" s="163"/>
      <c r="T47" s="164"/>
      <c r="U47" s="163"/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119</v>
      </c>
      <c r="AF47" s="153">
        <v>0</v>
      </c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ht="22.5" outlineLevel="1" x14ac:dyDescent="0.2">
      <c r="A48" s="154">
        <v>14</v>
      </c>
      <c r="B48" s="161" t="s">
        <v>169</v>
      </c>
      <c r="C48" s="192" t="s">
        <v>170</v>
      </c>
      <c r="D48" s="163" t="s">
        <v>114</v>
      </c>
      <c r="E48" s="168">
        <v>10.36</v>
      </c>
      <c r="F48" s="171"/>
      <c r="G48" s="172">
        <f>ROUND(E48*F48,2)</f>
        <v>0</v>
      </c>
      <c r="H48" s="171"/>
      <c r="I48" s="172">
        <f>ROUND(E48*H48,2)</f>
        <v>0</v>
      </c>
      <c r="J48" s="171"/>
      <c r="K48" s="172">
        <f>ROUND(E48*J48,2)</f>
        <v>0</v>
      </c>
      <c r="L48" s="172">
        <v>21</v>
      </c>
      <c r="M48" s="172">
        <f>G48*(1+L48/100)</f>
        <v>0</v>
      </c>
      <c r="N48" s="163">
        <v>0.37564999999999998</v>
      </c>
      <c r="O48" s="163">
        <f>ROUND(E48*N48,5)</f>
        <v>3.8917299999999999</v>
      </c>
      <c r="P48" s="163">
        <v>0</v>
      </c>
      <c r="Q48" s="163">
        <f>ROUND(E48*P48,5)</f>
        <v>0</v>
      </c>
      <c r="R48" s="163"/>
      <c r="S48" s="163"/>
      <c r="T48" s="164">
        <v>0.59599999999999997</v>
      </c>
      <c r="U48" s="163">
        <f>ROUND(E48*T48,2)</f>
        <v>6.17</v>
      </c>
      <c r="V48" s="153"/>
      <c r="W48" s="153"/>
      <c r="X48" s="153"/>
      <c r="Y48" s="153"/>
      <c r="Z48" s="153"/>
      <c r="AA48" s="153"/>
      <c r="AB48" s="153"/>
      <c r="AC48" s="153"/>
      <c r="AD48" s="153"/>
      <c r="AE48" s="153" t="s">
        <v>115</v>
      </c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54"/>
      <c r="B49" s="161"/>
      <c r="C49" s="193" t="s">
        <v>171</v>
      </c>
      <c r="D49" s="165"/>
      <c r="E49" s="169">
        <v>10.36</v>
      </c>
      <c r="F49" s="172"/>
      <c r="G49" s="172"/>
      <c r="H49" s="172"/>
      <c r="I49" s="172"/>
      <c r="J49" s="172"/>
      <c r="K49" s="172"/>
      <c r="L49" s="172"/>
      <c r="M49" s="172"/>
      <c r="N49" s="163"/>
      <c r="O49" s="163"/>
      <c r="P49" s="163"/>
      <c r="Q49" s="163"/>
      <c r="R49" s="163"/>
      <c r="S49" s="163"/>
      <c r="T49" s="164"/>
      <c r="U49" s="163"/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119</v>
      </c>
      <c r="AF49" s="153">
        <v>0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>
        <v>15</v>
      </c>
      <c r="B50" s="161" t="s">
        <v>172</v>
      </c>
      <c r="C50" s="192" t="s">
        <v>173</v>
      </c>
      <c r="D50" s="163" t="s">
        <v>163</v>
      </c>
      <c r="E50" s="168">
        <v>83.4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63">
        <v>6.7269999999999996E-2</v>
      </c>
      <c r="O50" s="163">
        <f>ROUND(E50*N50,5)</f>
        <v>5.6103199999999998</v>
      </c>
      <c r="P50" s="163">
        <v>0</v>
      </c>
      <c r="Q50" s="163">
        <f>ROUND(E50*P50,5)</f>
        <v>0</v>
      </c>
      <c r="R50" s="163"/>
      <c r="S50" s="163"/>
      <c r="T50" s="164">
        <v>0.23899999999999999</v>
      </c>
      <c r="U50" s="163">
        <f>ROUND(E50*T50,2)</f>
        <v>19.93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115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outlineLevel="1" x14ac:dyDescent="0.2">
      <c r="A51" s="154"/>
      <c r="B51" s="161"/>
      <c r="C51" s="193" t="s">
        <v>174</v>
      </c>
      <c r="D51" s="165"/>
      <c r="E51" s="169">
        <v>5.8</v>
      </c>
      <c r="F51" s="172"/>
      <c r="G51" s="172"/>
      <c r="H51" s="172"/>
      <c r="I51" s="172"/>
      <c r="J51" s="172"/>
      <c r="K51" s="172"/>
      <c r="L51" s="172"/>
      <c r="M51" s="172"/>
      <c r="N51" s="163"/>
      <c r="O51" s="163"/>
      <c r="P51" s="163"/>
      <c r="Q51" s="163"/>
      <c r="R51" s="163"/>
      <c r="S51" s="163"/>
      <c r="T51" s="164"/>
      <c r="U51" s="163"/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119</v>
      </c>
      <c r="AF51" s="153">
        <v>0</v>
      </c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outlineLevel="1" x14ac:dyDescent="0.2">
      <c r="A52" s="154"/>
      <c r="B52" s="161"/>
      <c r="C52" s="193" t="s">
        <v>175</v>
      </c>
      <c r="D52" s="165"/>
      <c r="E52" s="169">
        <v>77.599999999999994</v>
      </c>
      <c r="F52" s="172"/>
      <c r="G52" s="172"/>
      <c r="H52" s="172"/>
      <c r="I52" s="172"/>
      <c r="J52" s="172"/>
      <c r="K52" s="172"/>
      <c r="L52" s="172"/>
      <c r="M52" s="172"/>
      <c r="N52" s="163"/>
      <c r="O52" s="163"/>
      <c r="P52" s="163"/>
      <c r="Q52" s="163"/>
      <c r="R52" s="163"/>
      <c r="S52" s="163"/>
      <c r="T52" s="164"/>
      <c r="U52" s="163"/>
      <c r="V52" s="153"/>
      <c r="W52" s="153"/>
      <c r="X52" s="153"/>
      <c r="Y52" s="153"/>
      <c r="Z52" s="153"/>
      <c r="AA52" s="153"/>
      <c r="AB52" s="153"/>
      <c r="AC52" s="153"/>
      <c r="AD52" s="153"/>
      <c r="AE52" s="153" t="s">
        <v>119</v>
      </c>
      <c r="AF52" s="153">
        <v>0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54">
        <v>16</v>
      </c>
      <c r="B53" s="161" t="s">
        <v>176</v>
      </c>
      <c r="C53" s="192" t="s">
        <v>177</v>
      </c>
      <c r="D53" s="163" t="s">
        <v>163</v>
      </c>
      <c r="E53" s="168">
        <v>5.6</v>
      </c>
      <c r="F53" s="171"/>
      <c r="G53" s="172">
        <f>ROUND(E53*F53,2)</f>
        <v>0</v>
      </c>
      <c r="H53" s="171"/>
      <c r="I53" s="172">
        <f>ROUND(E53*H53,2)</f>
        <v>0</v>
      </c>
      <c r="J53" s="171"/>
      <c r="K53" s="172">
        <f>ROUND(E53*J53,2)</f>
        <v>0</v>
      </c>
      <c r="L53" s="172">
        <v>21</v>
      </c>
      <c r="M53" s="172">
        <f>G53*(1+L53/100)</f>
        <v>0</v>
      </c>
      <c r="N53" s="163">
        <v>8.9569999999999997E-2</v>
      </c>
      <c r="O53" s="163">
        <f>ROUND(E53*N53,5)</f>
        <v>0.50158999999999998</v>
      </c>
      <c r="P53" s="163">
        <v>0</v>
      </c>
      <c r="Q53" s="163">
        <f>ROUND(E53*P53,5)</f>
        <v>0</v>
      </c>
      <c r="R53" s="163"/>
      <c r="S53" s="163"/>
      <c r="T53" s="164">
        <v>0.23899999999999999</v>
      </c>
      <c r="U53" s="163">
        <f>ROUND(E53*T53,2)</f>
        <v>1.34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115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outlineLevel="1" x14ac:dyDescent="0.2">
      <c r="A54" s="154"/>
      <c r="B54" s="161"/>
      <c r="C54" s="193" t="s">
        <v>178</v>
      </c>
      <c r="D54" s="165"/>
      <c r="E54" s="169">
        <v>5.6</v>
      </c>
      <c r="F54" s="172"/>
      <c r="G54" s="172"/>
      <c r="H54" s="172"/>
      <c r="I54" s="172"/>
      <c r="J54" s="172"/>
      <c r="K54" s="172"/>
      <c r="L54" s="172"/>
      <c r="M54" s="172"/>
      <c r="N54" s="163"/>
      <c r="O54" s="163"/>
      <c r="P54" s="163"/>
      <c r="Q54" s="163"/>
      <c r="R54" s="163"/>
      <c r="S54" s="163"/>
      <c r="T54" s="164"/>
      <c r="U54" s="163"/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119</v>
      </c>
      <c r="AF54" s="153">
        <v>0</v>
      </c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outlineLevel="1" x14ac:dyDescent="0.2">
      <c r="A55" s="154">
        <v>17</v>
      </c>
      <c r="B55" s="161" t="s">
        <v>179</v>
      </c>
      <c r="C55" s="192" t="s">
        <v>180</v>
      </c>
      <c r="D55" s="163" t="s">
        <v>128</v>
      </c>
      <c r="E55" s="168">
        <v>10.620480000000001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63">
        <v>2.5327000000000002</v>
      </c>
      <c r="O55" s="163">
        <f>ROUND(E55*N55,5)</f>
        <v>26.898489999999999</v>
      </c>
      <c r="P55" s="163">
        <v>0</v>
      </c>
      <c r="Q55" s="163">
        <f>ROUND(E55*P55,5)</f>
        <v>0</v>
      </c>
      <c r="R55" s="163"/>
      <c r="S55" s="163"/>
      <c r="T55" s="164">
        <v>1.212</v>
      </c>
      <c r="U55" s="163">
        <f>ROUND(E55*T55,2)</f>
        <v>12.87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115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54"/>
      <c r="B56" s="161"/>
      <c r="C56" s="193" t="s">
        <v>181</v>
      </c>
      <c r="D56" s="165"/>
      <c r="E56" s="169">
        <v>4.5953999999999997</v>
      </c>
      <c r="F56" s="172"/>
      <c r="G56" s="172"/>
      <c r="H56" s="172"/>
      <c r="I56" s="172"/>
      <c r="J56" s="172"/>
      <c r="K56" s="172"/>
      <c r="L56" s="172"/>
      <c r="M56" s="172"/>
      <c r="N56" s="163"/>
      <c r="O56" s="163"/>
      <c r="P56" s="163"/>
      <c r="Q56" s="163"/>
      <c r="R56" s="163"/>
      <c r="S56" s="163"/>
      <c r="T56" s="164"/>
      <c r="U56" s="163"/>
      <c r="V56" s="153"/>
      <c r="W56" s="153"/>
      <c r="X56" s="153"/>
      <c r="Y56" s="153"/>
      <c r="Z56" s="153"/>
      <c r="AA56" s="153"/>
      <c r="AB56" s="153"/>
      <c r="AC56" s="153"/>
      <c r="AD56" s="153"/>
      <c r="AE56" s="153" t="s">
        <v>119</v>
      </c>
      <c r="AF56" s="153">
        <v>0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54"/>
      <c r="B57" s="161"/>
      <c r="C57" s="193" t="s">
        <v>182</v>
      </c>
      <c r="D57" s="165"/>
      <c r="E57" s="169">
        <v>6.02508</v>
      </c>
      <c r="F57" s="172"/>
      <c r="G57" s="172"/>
      <c r="H57" s="172"/>
      <c r="I57" s="172"/>
      <c r="J57" s="172"/>
      <c r="K57" s="172"/>
      <c r="L57" s="172"/>
      <c r="M57" s="172"/>
      <c r="N57" s="163"/>
      <c r="O57" s="163"/>
      <c r="P57" s="163"/>
      <c r="Q57" s="163"/>
      <c r="R57" s="163"/>
      <c r="S57" s="163"/>
      <c r="T57" s="164"/>
      <c r="U57" s="163"/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119</v>
      </c>
      <c r="AF57" s="153">
        <v>0</v>
      </c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>
        <v>18</v>
      </c>
      <c r="B58" s="161" t="s">
        <v>183</v>
      </c>
      <c r="C58" s="192" t="s">
        <v>184</v>
      </c>
      <c r="D58" s="163" t="s">
        <v>145</v>
      </c>
      <c r="E58" s="168">
        <v>0.19493686800000001</v>
      </c>
      <c r="F58" s="171"/>
      <c r="G58" s="172">
        <f>ROUND(E58*F58,2)</f>
        <v>0</v>
      </c>
      <c r="H58" s="171"/>
      <c r="I58" s="172">
        <f>ROUND(E58*H58,2)</f>
        <v>0</v>
      </c>
      <c r="J58" s="171"/>
      <c r="K58" s="172">
        <f>ROUND(E58*J58,2)</f>
        <v>0</v>
      </c>
      <c r="L58" s="172">
        <v>21</v>
      </c>
      <c r="M58" s="172">
        <f>G58*(1+L58/100)</f>
        <v>0</v>
      </c>
      <c r="N58" s="163">
        <v>1.0566</v>
      </c>
      <c r="O58" s="163">
        <f>ROUND(E58*N58,5)</f>
        <v>0.20596999999999999</v>
      </c>
      <c r="P58" s="163">
        <v>0</v>
      </c>
      <c r="Q58" s="163">
        <f>ROUND(E58*P58,5)</f>
        <v>0</v>
      </c>
      <c r="R58" s="163"/>
      <c r="S58" s="163"/>
      <c r="T58" s="164">
        <v>15.231</v>
      </c>
      <c r="U58" s="163">
        <f>ROUND(E58*T58,2)</f>
        <v>2.97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115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/>
      <c r="B59" s="161"/>
      <c r="C59" s="193" t="s">
        <v>185</v>
      </c>
      <c r="D59" s="165"/>
      <c r="E59" s="169">
        <v>0.19493686800000001</v>
      </c>
      <c r="F59" s="172"/>
      <c r="G59" s="172"/>
      <c r="H59" s="172"/>
      <c r="I59" s="172"/>
      <c r="J59" s="172"/>
      <c r="K59" s="172"/>
      <c r="L59" s="172"/>
      <c r="M59" s="172"/>
      <c r="N59" s="163"/>
      <c r="O59" s="163"/>
      <c r="P59" s="163"/>
      <c r="Q59" s="163"/>
      <c r="R59" s="163"/>
      <c r="S59" s="163"/>
      <c r="T59" s="164"/>
      <c r="U59" s="163"/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119</v>
      </c>
      <c r="AF59" s="153">
        <v>0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>
        <v>19</v>
      </c>
      <c r="B60" s="161" t="s">
        <v>186</v>
      </c>
      <c r="C60" s="192" t="s">
        <v>187</v>
      </c>
      <c r="D60" s="163" t="s">
        <v>145</v>
      </c>
      <c r="E60" s="168">
        <v>1.40506464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63">
        <v>1.0202899999999999</v>
      </c>
      <c r="O60" s="163">
        <f>ROUND(E60*N60,5)</f>
        <v>1.43357</v>
      </c>
      <c r="P60" s="163">
        <v>0</v>
      </c>
      <c r="Q60" s="163">
        <f>ROUND(E60*P60,5)</f>
        <v>0</v>
      </c>
      <c r="R60" s="163"/>
      <c r="S60" s="163"/>
      <c r="T60" s="164">
        <v>25.271000000000001</v>
      </c>
      <c r="U60" s="163">
        <f>ROUND(E60*T60,2)</f>
        <v>35.51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115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54"/>
      <c r="B61" s="161"/>
      <c r="C61" s="193" t="s">
        <v>188</v>
      </c>
      <c r="D61" s="165"/>
      <c r="E61" s="169"/>
      <c r="F61" s="172"/>
      <c r="G61" s="172"/>
      <c r="H61" s="172"/>
      <c r="I61" s="172"/>
      <c r="J61" s="172"/>
      <c r="K61" s="172"/>
      <c r="L61" s="172"/>
      <c r="M61" s="172"/>
      <c r="N61" s="163"/>
      <c r="O61" s="163"/>
      <c r="P61" s="163"/>
      <c r="Q61" s="163"/>
      <c r="R61" s="163"/>
      <c r="S61" s="163"/>
      <c r="T61" s="164"/>
      <c r="U61" s="163"/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119</v>
      </c>
      <c r="AF61" s="153">
        <v>0</v>
      </c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54"/>
      <c r="B62" s="161"/>
      <c r="C62" s="193" t="s">
        <v>189</v>
      </c>
      <c r="D62" s="165"/>
      <c r="E62" s="169">
        <v>0.29861663999999999</v>
      </c>
      <c r="F62" s="172"/>
      <c r="G62" s="172"/>
      <c r="H62" s="172"/>
      <c r="I62" s="172"/>
      <c r="J62" s="172"/>
      <c r="K62" s="172"/>
      <c r="L62" s="172"/>
      <c r="M62" s="172"/>
      <c r="N62" s="163"/>
      <c r="O62" s="163"/>
      <c r="P62" s="163"/>
      <c r="Q62" s="163"/>
      <c r="R62" s="163"/>
      <c r="S62" s="163"/>
      <c r="T62" s="164"/>
      <c r="U62" s="163"/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119</v>
      </c>
      <c r="AF62" s="153">
        <v>0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54"/>
      <c r="B63" s="161"/>
      <c r="C63" s="193" t="s">
        <v>190</v>
      </c>
      <c r="D63" s="165"/>
      <c r="E63" s="169">
        <v>1.1064480000000001</v>
      </c>
      <c r="F63" s="172"/>
      <c r="G63" s="172"/>
      <c r="H63" s="172"/>
      <c r="I63" s="172"/>
      <c r="J63" s="172"/>
      <c r="K63" s="172"/>
      <c r="L63" s="172"/>
      <c r="M63" s="172"/>
      <c r="N63" s="163"/>
      <c r="O63" s="163"/>
      <c r="P63" s="163"/>
      <c r="Q63" s="163"/>
      <c r="R63" s="163"/>
      <c r="S63" s="163"/>
      <c r="T63" s="164"/>
      <c r="U63" s="163"/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119</v>
      </c>
      <c r="AF63" s="153">
        <v>0</v>
      </c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>
        <v>20</v>
      </c>
      <c r="B64" s="161" t="s">
        <v>191</v>
      </c>
      <c r="C64" s="192" t="s">
        <v>192</v>
      </c>
      <c r="D64" s="163" t="s">
        <v>114</v>
      </c>
      <c r="E64" s="168">
        <v>48.84</v>
      </c>
      <c r="F64" s="171"/>
      <c r="G64" s="172">
        <f>ROUND(E64*F64,2)</f>
        <v>0</v>
      </c>
      <c r="H64" s="171"/>
      <c r="I64" s="172">
        <f>ROUND(E64*H64,2)</f>
        <v>0</v>
      </c>
      <c r="J64" s="171"/>
      <c r="K64" s="172">
        <f>ROUND(E64*J64,2)</f>
        <v>0</v>
      </c>
      <c r="L64" s="172">
        <v>21</v>
      </c>
      <c r="M64" s="172">
        <f>G64*(1+L64/100)</f>
        <v>0</v>
      </c>
      <c r="N64" s="163">
        <v>3.9309999999999998E-2</v>
      </c>
      <c r="O64" s="163">
        <f>ROUND(E64*N64,5)</f>
        <v>1.9198999999999999</v>
      </c>
      <c r="P64" s="163">
        <v>0</v>
      </c>
      <c r="Q64" s="163">
        <f>ROUND(E64*P64,5)</f>
        <v>0</v>
      </c>
      <c r="R64" s="163"/>
      <c r="S64" s="163"/>
      <c r="T64" s="164">
        <v>0.66781000000000001</v>
      </c>
      <c r="U64" s="163">
        <f>ROUND(E64*T64,2)</f>
        <v>32.619999999999997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115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/>
      <c r="B65" s="161"/>
      <c r="C65" s="193" t="s">
        <v>193</v>
      </c>
      <c r="D65" s="165"/>
      <c r="E65" s="169">
        <v>48.84</v>
      </c>
      <c r="F65" s="172"/>
      <c r="G65" s="172"/>
      <c r="H65" s="172"/>
      <c r="I65" s="172"/>
      <c r="J65" s="172"/>
      <c r="K65" s="172"/>
      <c r="L65" s="172"/>
      <c r="M65" s="172"/>
      <c r="N65" s="163"/>
      <c r="O65" s="163"/>
      <c r="P65" s="163"/>
      <c r="Q65" s="163"/>
      <c r="R65" s="163"/>
      <c r="S65" s="163"/>
      <c r="T65" s="164"/>
      <c r="U65" s="163"/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119</v>
      </c>
      <c r="AF65" s="153">
        <v>0</v>
      </c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54">
        <v>21</v>
      </c>
      <c r="B66" s="161" t="s">
        <v>194</v>
      </c>
      <c r="C66" s="192" t="s">
        <v>195</v>
      </c>
      <c r="D66" s="163" t="s">
        <v>114</v>
      </c>
      <c r="E66" s="168">
        <v>48.84</v>
      </c>
      <c r="F66" s="171"/>
      <c r="G66" s="172">
        <f>ROUND(E66*F66,2)</f>
        <v>0</v>
      </c>
      <c r="H66" s="171"/>
      <c r="I66" s="172">
        <f>ROUND(E66*H66,2)</f>
        <v>0</v>
      </c>
      <c r="J66" s="171"/>
      <c r="K66" s="172">
        <f>ROUND(E66*J66,2)</f>
        <v>0</v>
      </c>
      <c r="L66" s="172">
        <v>21</v>
      </c>
      <c r="M66" s="172">
        <f>G66*(1+L66/100)</f>
        <v>0</v>
      </c>
      <c r="N66" s="163">
        <v>0</v>
      </c>
      <c r="O66" s="163">
        <f>ROUND(E66*N66,5)</f>
        <v>0</v>
      </c>
      <c r="P66" s="163">
        <v>0</v>
      </c>
      <c r="Q66" s="163">
        <f>ROUND(E66*P66,5)</f>
        <v>0</v>
      </c>
      <c r="R66" s="163"/>
      <c r="S66" s="163"/>
      <c r="T66" s="164">
        <v>0.33073999999999998</v>
      </c>
      <c r="U66" s="163">
        <f>ROUND(E66*T66,2)</f>
        <v>16.149999999999999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115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ht="22.5" outlineLevel="1" x14ac:dyDescent="0.2">
      <c r="A67" s="154">
        <v>22</v>
      </c>
      <c r="B67" s="161" t="s">
        <v>196</v>
      </c>
      <c r="C67" s="192" t="s">
        <v>197</v>
      </c>
      <c r="D67" s="163" t="s">
        <v>114</v>
      </c>
      <c r="E67" s="168">
        <v>6.0049999999999999</v>
      </c>
      <c r="F67" s="171"/>
      <c r="G67" s="172">
        <f>ROUND(E67*F67,2)</f>
        <v>0</v>
      </c>
      <c r="H67" s="171"/>
      <c r="I67" s="172">
        <f>ROUND(E67*H67,2)</f>
        <v>0</v>
      </c>
      <c r="J67" s="171"/>
      <c r="K67" s="172">
        <f>ROUND(E67*J67,2)</f>
        <v>0</v>
      </c>
      <c r="L67" s="172">
        <v>21</v>
      </c>
      <c r="M67" s="172">
        <f>G67*(1+L67/100)</f>
        <v>0</v>
      </c>
      <c r="N67" s="163">
        <v>0.48470000000000002</v>
      </c>
      <c r="O67" s="163">
        <f>ROUND(E67*N67,5)</f>
        <v>2.9106200000000002</v>
      </c>
      <c r="P67" s="163">
        <v>0</v>
      </c>
      <c r="Q67" s="163">
        <f>ROUND(E67*P67,5)</f>
        <v>0</v>
      </c>
      <c r="R67" s="163"/>
      <c r="S67" s="163"/>
      <c r="T67" s="164">
        <v>0.69799999999999995</v>
      </c>
      <c r="U67" s="163">
        <f>ROUND(E67*T67,2)</f>
        <v>4.1900000000000004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115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/>
      <c r="B68" s="161"/>
      <c r="C68" s="193" t="s">
        <v>198</v>
      </c>
      <c r="D68" s="165"/>
      <c r="E68" s="169">
        <v>6.0049999999999999</v>
      </c>
      <c r="F68" s="172"/>
      <c r="G68" s="172"/>
      <c r="H68" s="172"/>
      <c r="I68" s="172"/>
      <c r="J68" s="172"/>
      <c r="K68" s="172"/>
      <c r="L68" s="172"/>
      <c r="M68" s="172"/>
      <c r="N68" s="163"/>
      <c r="O68" s="163"/>
      <c r="P68" s="163"/>
      <c r="Q68" s="163"/>
      <c r="R68" s="163"/>
      <c r="S68" s="163"/>
      <c r="T68" s="164"/>
      <c r="U68" s="163"/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119</v>
      </c>
      <c r="AF68" s="153">
        <v>0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54">
        <v>23</v>
      </c>
      <c r="B69" s="161" t="s">
        <v>199</v>
      </c>
      <c r="C69" s="192" t="s">
        <v>200</v>
      </c>
      <c r="D69" s="163" t="s">
        <v>201</v>
      </c>
      <c r="E69" s="168">
        <v>75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63">
        <v>0</v>
      </c>
      <c r="O69" s="163">
        <f>ROUND(E69*N69,5)</f>
        <v>0</v>
      </c>
      <c r="P69" s="163">
        <v>0</v>
      </c>
      <c r="Q69" s="163">
        <f>ROUND(E69*P69,5)</f>
        <v>0</v>
      </c>
      <c r="R69" s="163"/>
      <c r="S69" s="163"/>
      <c r="T69" s="164">
        <v>0.02</v>
      </c>
      <c r="U69" s="163">
        <f>ROUND(E69*T69,2)</f>
        <v>1.5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115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x14ac:dyDescent="0.2">
      <c r="A70" s="155" t="s">
        <v>110</v>
      </c>
      <c r="B70" s="162" t="s">
        <v>67</v>
      </c>
      <c r="C70" s="194" t="s">
        <v>68</v>
      </c>
      <c r="D70" s="166"/>
      <c r="E70" s="170"/>
      <c r="F70" s="173"/>
      <c r="G70" s="173">
        <f>SUMIF(AE71:AE111,"&lt;&gt;NOR",G71:G111)</f>
        <v>0</v>
      </c>
      <c r="H70" s="173"/>
      <c r="I70" s="173">
        <f>SUM(I71:I111)</f>
        <v>0</v>
      </c>
      <c r="J70" s="173"/>
      <c r="K70" s="173">
        <f>SUM(K71:K111)</f>
        <v>0</v>
      </c>
      <c r="L70" s="173"/>
      <c r="M70" s="173">
        <f>SUM(M71:M111)</f>
        <v>0</v>
      </c>
      <c r="N70" s="166"/>
      <c r="O70" s="166">
        <f>SUM(O71:O111)</f>
        <v>48.271469999999994</v>
      </c>
      <c r="P70" s="166"/>
      <c r="Q70" s="166">
        <f>SUM(Q71:Q111)</f>
        <v>0</v>
      </c>
      <c r="R70" s="166"/>
      <c r="S70" s="166"/>
      <c r="T70" s="167"/>
      <c r="U70" s="166">
        <f>SUM(U71:U111)</f>
        <v>1161.0099999999998</v>
      </c>
      <c r="AE70" t="s">
        <v>111</v>
      </c>
    </row>
    <row r="71" spans="1:60" ht="22.5" outlineLevel="1" x14ac:dyDescent="0.2">
      <c r="A71" s="154">
        <v>24</v>
      </c>
      <c r="B71" s="161" t="s">
        <v>202</v>
      </c>
      <c r="C71" s="192" t="s">
        <v>203</v>
      </c>
      <c r="D71" s="163" t="s">
        <v>114</v>
      </c>
      <c r="E71" s="168">
        <v>282.71100000000001</v>
      </c>
      <c r="F71" s="171"/>
      <c r="G71" s="172">
        <f>ROUND(E71*F71,2)</f>
        <v>0</v>
      </c>
      <c r="H71" s="171"/>
      <c r="I71" s="172">
        <f>ROUND(E71*H71,2)</f>
        <v>0</v>
      </c>
      <c r="J71" s="171"/>
      <c r="K71" s="172">
        <f>ROUND(E71*J71,2)</f>
        <v>0</v>
      </c>
      <c r="L71" s="172">
        <v>21</v>
      </c>
      <c r="M71" s="172">
        <f>G71*(1+L71/100)</f>
        <v>0</v>
      </c>
      <c r="N71" s="163">
        <v>4.5580000000000002E-2</v>
      </c>
      <c r="O71" s="163">
        <f>ROUND(E71*N71,5)</f>
        <v>12.88597</v>
      </c>
      <c r="P71" s="163">
        <v>0</v>
      </c>
      <c r="Q71" s="163">
        <f>ROUND(E71*P71,5)</f>
        <v>0</v>
      </c>
      <c r="R71" s="163"/>
      <c r="S71" s="163"/>
      <c r="T71" s="164">
        <v>0.32300000000000001</v>
      </c>
      <c r="U71" s="163">
        <f>ROUND(E71*T71,2)</f>
        <v>91.32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115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/>
      <c r="B72" s="161"/>
      <c r="C72" s="193" t="s">
        <v>204</v>
      </c>
      <c r="D72" s="165"/>
      <c r="E72" s="169">
        <v>268.17599999999999</v>
      </c>
      <c r="F72" s="172"/>
      <c r="G72" s="172"/>
      <c r="H72" s="172"/>
      <c r="I72" s="172"/>
      <c r="J72" s="172"/>
      <c r="K72" s="172"/>
      <c r="L72" s="172"/>
      <c r="M72" s="172"/>
      <c r="N72" s="163"/>
      <c r="O72" s="163"/>
      <c r="P72" s="163"/>
      <c r="Q72" s="163"/>
      <c r="R72" s="163"/>
      <c r="S72" s="163"/>
      <c r="T72" s="164"/>
      <c r="U72" s="163"/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119</v>
      </c>
      <c r="AF72" s="153">
        <v>0</v>
      </c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/>
      <c r="B73" s="161"/>
      <c r="C73" s="193" t="s">
        <v>205</v>
      </c>
      <c r="D73" s="165"/>
      <c r="E73" s="169">
        <v>14.535</v>
      </c>
      <c r="F73" s="172"/>
      <c r="G73" s="172"/>
      <c r="H73" s="172"/>
      <c r="I73" s="172"/>
      <c r="J73" s="172"/>
      <c r="K73" s="172"/>
      <c r="L73" s="172"/>
      <c r="M73" s="172"/>
      <c r="N73" s="163"/>
      <c r="O73" s="163"/>
      <c r="P73" s="163"/>
      <c r="Q73" s="163"/>
      <c r="R73" s="163"/>
      <c r="S73" s="163"/>
      <c r="T73" s="164"/>
      <c r="U73" s="163"/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119</v>
      </c>
      <c r="AF73" s="153">
        <v>0</v>
      </c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25</v>
      </c>
      <c r="B74" s="161" t="s">
        <v>206</v>
      </c>
      <c r="C74" s="192" t="s">
        <v>207</v>
      </c>
      <c r="D74" s="163" t="s">
        <v>114</v>
      </c>
      <c r="E74" s="168">
        <v>567.66600000000005</v>
      </c>
      <c r="F74" s="171"/>
      <c r="G74" s="172">
        <f>ROUND(E74*F74,2)</f>
        <v>0</v>
      </c>
      <c r="H74" s="171"/>
      <c r="I74" s="172">
        <f>ROUND(E74*H74,2)</f>
        <v>0</v>
      </c>
      <c r="J74" s="171"/>
      <c r="K74" s="172">
        <f>ROUND(E74*J74,2)</f>
        <v>0</v>
      </c>
      <c r="L74" s="172">
        <v>21</v>
      </c>
      <c r="M74" s="172">
        <f>G74*(1+L74/100)</f>
        <v>0</v>
      </c>
      <c r="N74" s="163">
        <v>5.7160000000000002E-2</v>
      </c>
      <c r="O74" s="163">
        <f>ROUND(E74*N74,5)</f>
        <v>32.447789999999998</v>
      </c>
      <c r="P74" s="163">
        <v>0</v>
      </c>
      <c r="Q74" s="163">
        <f>ROUND(E74*P74,5)</f>
        <v>0</v>
      </c>
      <c r="R74" s="163"/>
      <c r="S74" s="163"/>
      <c r="T74" s="164">
        <v>1.629</v>
      </c>
      <c r="U74" s="163">
        <f>ROUND(E74*T74,2)</f>
        <v>924.73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115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/>
      <c r="B75" s="161"/>
      <c r="C75" s="193" t="s">
        <v>204</v>
      </c>
      <c r="D75" s="165"/>
      <c r="E75" s="169">
        <v>268.17599999999999</v>
      </c>
      <c r="F75" s="172"/>
      <c r="G75" s="172"/>
      <c r="H75" s="172"/>
      <c r="I75" s="172"/>
      <c r="J75" s="172"/>
      <c r="K75" s="172"/>
      <c r="L75" s="172"/>
      <c r="M75" s="172"/>
      <c r="N75" s="163"/>
      <c r="O75" s="163"/>
      <c r="P75" s="163"/>
      <c r="Q75" s="163"/>
      <c r="R75" s="163"/>
      <c r="S75" s="163"/>
      <c r="T75" s="164"/>
      <c r="U75" s="163"/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119</v>
      </c>
      <c r="AF75" s="153">
        <v>0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/>
      <c r="B76" s="161"/>
      <c r="C76" s="193" t="s">
        <v>205</v>
      </c>
      <c r="D76" s="165"/>
      <c r="E76" s="169">
        <v>14.535</v>
      </c>
      <c r="F76" s="172"/>
      <c r="G76" s="172"/>
      <c r="H76" s="172"/>
      <c r="I76" s="172"/>
      <c r="J76" s="172"/>
      <c r="K76" s="172"/>
      <c r="L76" s="172"/>
      <c r="M76" s="172"/>
      <c r="N76" s="163"/>
      <c r="O76" s="163"/>
      <c r="P76" s="163"/>
      <c r="Q76" s="163"/>
      <c r="R76" s="163"/>
      <c r="S76" s="163"/>
      <c r="T76" s="164"/>
      <c r="U76" s="163"/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119</v>
      </c>
      <c r="AF76" s="153">
        <v>0</v>
      </c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/>
      <c r="B77" s="161"/>
      <c r="C77" s="193" t="s">
        <v>208</v>
      </c>
      <c r="D77" s="165"/>
      <c r="E77" s="169">
        <v>19.14</v>
      </c>
      <c r="F77" s="172"/>
      <c r="G77" s="172"/>
      <c r="H77" s="172"/>
      <c r="I77" s="172"/>
      <c r="J77" s="172"/>
      <c r="K77" s="172"/>
      <c r="L77" s="172"/>
      <c r="M77" s="172"/>
      <c r="N77" s="163"/>
      <c r="O77" s="163"/>
      <c r="P77" s="163"/>
      <c r="Q77" s="163"/>
      <c r="R77" s="163"/>
      <c r="S77" s="163"/>
      <c r="T77" s="164"/>
      <c r="U77" s="163"/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119</v>
      </c>
      <c r="AF77" s="153">
        <v>0</v>
      </c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54"/>
      <c r="B78" s="161"/>
      <c r="C78" s="193" t="s">
        <v>209</v>
      </c>
      <c r="D78" s="165"/>
      <c r="E78" s="169">
        <v>256.08</v>
      </c>
      <c r="F78" s="172"/>
      <c r="G78" s="172"/>
      <c r="H78" s="172"/>
      <c r="I78" s="172"/>
      <c r="J78" s="172"/>
      <c r="K78" s="172"/>
      <c r="L78" s="172"/>
      <c r="M78" s="172"/>
      <c r="N78" s="163"/>
      <c r="O78" s="163"/>
      <c r="P78" s="163"/>
      <c r="Q78" s="163"/>
      <c r="R78" s="163"/>
      <c r="S78" s="163"/>
      <c r="T78" s="164"/>
      <c r="U78" s="163"/>
      <c r="V78" s="153"/>
      <c r="W78" s="153"/>
      <c r="X78" s="153"/>
      <c r="Y78" s="153"/>
      <c r="Z78" s="153"/>
      <c r="AA78" s="153"/>
      <c r="AB78" s="153"/>
      <c r="AC78" s="153"/>
      <c r="AD78" s="153"/>
      <c r="AE78" s="153" t="s">
        <v>119</v>
      </c>
      <c r="AF78" s="153">
        <v>0</v>
      </c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outlineLevel="1" x14ac:dyDescent="0.2">
      <c r="A79" s="154"/>
      <c r="B79" s="161"/>
      <c r="C79" s="193" t="s">
        <v>210</v>
      </c>
      <c r="D79" s="165"/>
      <c r="E79" s="169">
        <v>9.7349999999999994</v>
      </c>
      <c r="F79" s="172"/>
      <c r="G79" s="172"/>
      <c r="H79" s="172"/>
      <c r="I79" s="172"/>
      <c r="J79" s="172"/>
      <c r="K79" s="172"/>
      <c r="L79" s="172"/>
      <c r="M79" s="172"/>
      <c r="N79" s="163"/>
      <c r="O79" s="163"/>
      <c r="P79" s="163"/>
      <c r="Q79" s="163"/>
      <c r="R79" s="163"/>
      <c r="S79" s="163"/>
      <c r="T79" s="164"/>
      <c r="U79" s="163"/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119</v>
      </c>
      <c r="AF79" s="153">
        <v>0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54">
        <v>26</v>
      </c>
      <c r="B80" s="161" t="s">
        <v>211</v>
      </c>
      <c r="C80" s="192" t="s">
        <v>212</v>
      </c>
      <c r="D80" s="163" t="s">
        <v>114</v>
      </c>
      <c r="E80" s="168">
        <v>284.95499999999998</v>
      </c>
      <c r="F80" s="171"/>
      <c r="G80" s="172">
        <f>ROUND(E80*F80,2)</f>
        <v>0</v>
      </c>
      <c r="H80" s="171"/>
      <c r="I80" s="172">
        <f>ROUND(E80*H80,2)</f>
        <v>0</v>
      </c>
      <c r="J80" s="171"/>
      <c r="K80" s="172">
        <f>ROUND(E80*J80,2)</f>
        <v>0</v>
      </c>
      <c r="L80" s="172">
        <v>21</v>
      </c>
      <c r="M80" s="172">
        <f>G80*(1+L80/100)</f>
        <v>0</v>
      </c>
      <c r="N80" s="163">
        <v>9.2499999999999995E-3</v>
      </c>
      <c r="O80" s="163">
        <f>ROUND(E80*N80,5)</f>
        <v>2.6358299999999999</v>
      </c>
      <c r="P80" s="163">
        <v>0</v>
      </c>
      <c r="Q80" s="163">
        <f>ROUND(E80*P80,5)</f>
        <v>0</v>
      </c>
      <c r="R80" s="163"/>
      <c r="S80" s="163"/>
      <c r="T80" s="164">
        <v>6.1760000000000002E-2</v>
      </c>
      <c r="U80" s="163">
        <f>ROUND(E80*T80,2)</f>
        <v>17.600000000000001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115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/>
      <c r="B81" s="161"/>
      <c r="C81" s="193" t="s">
        <v>208</v>
      </c>
      <c r="D81" s="165"/>
      <c r="E81" s="169">
        <v>19.14</v>
      </c>
      <c r="F81" s="172"/>
      <c r="G81" s="172"/>
      <c r="H81" s="172"/>
      <c r="I81" s="172"/>
      <c r="J81" s="172"/>
      <c r="K81" s="172"/>
      <c r="L81" s="172"/>
      <c r="M81" s="172"/>
      <c r="N81" s="163"/>
      <c r="O81" s="163"/>
      <c r="P81" s="163"/>
      <c r="Q81" s="163"/>
      <c r="R81" s="163"/>
      <c r="S81" s="163"/>
      <c r="T81" s="164"/>
      <c r="U81" s="163"/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119</v>
      </c>
      <c r="AF81" s="153">
        <v>0</v>
      </c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/>
      <c r="B82" s="161"/>
      <c r="C82" s="193" t="s">
        <v>209</v>
      </c>
      <c r="D82" s="165"/>
      <c r="E82" s="169">
        <v>256.08</v>
      </c>
      <c r="F82" s="172"/>
      <c r="G82" s="172"/>
      <c r="H82" s="172"/>
      <c r="I82" s="172"/>
      <c r="J82" s="172"/>
      <c r="K82" s="172"/>
      <c r="L82" s="172"/>
      <c r="M82" s="172"/>
      <c r="N82" s="163"/>
      <c r="O82" s="163"/>
      <c r="P82" s="163"/>
      <c r="Q82" s="163"/>
      <c r="R82" s="163"/>
      <c r="S82" s="163"/>
      <c r="T82" s="164"/>
      <c r="U82" s="163"/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119</v>
      </c>
      <c r="AF82" s="153">
        <v>0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54"/>
      <c r="B83" s="161"/>
      <c r="C83" s="193" t="s">
        <v>210</v>
      </c>
      <c r="D83" s="165"/>
      <c r="E83" s="169">
        <v>9.7349999999999994</v>
      </c>
      <c r="F83" s="172"/>
      <c r="G83" s="172"/>
      <c r="H83" s="172"/>
      <c r="I83" s="172"/>
      <c r="J83" s="172"/>
      <c r="K83" s="172"/>
      <c r="L83" s="172"/>
      <c r="M83" s="172"/>
      <c r="N83" s="163"/>
      <c r="O83" s="163"/>
      <c r="P83" s="163"/>
      <c r="Q83" s="163"/>
      <c r="R83" s="163"/>
      <c r="S83" s="163"/>
      <c r="T83" s="164"/>
      <c r="U83" s="163"/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119</v>
      </c>
      <c r="AF83" s="153">
        <v>0</v>
      </c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ht="22.5" outlineLevel="1" x14ac:dyDescent="0.2">
      <c r="A84" s="154">
        <v>27</v>
      </c>
      <c r="B84" s="161" t="s">
        <v>213</v>
      </c>
      <c r="C84" s="192" t="s">
        <v>214</v>
      </c>
      <c r="D84" s="163" t="s">
        <v>163</v>
      </c>
      <c r="E84" s="168">
        <v>261.60000000000002</v>
      </c>
      <c r="F84" s="171"/>
      <c r="G84" s="172">
        <f>ROUND(E84*F84,2)</f>
        <v>0</v>
      </c>
      <c r="H84" s="171"/>
      <c r="I84" s="172">
        <f>ROUND(E84*H84,2)</f>
        <v>0</v>
      </c>
      <c r="J84" s="171"/>
      <c r="K84" s="172">
        <f>ROUND(E84*J84,2)</f>
        <v>0</v>
      </c>
      <c r="L84" s="172">
        <v>21</v>
      </c>
      <c r="M84" s="172">
        <f>G84*(1+L84/100)</f>
        <v>0</v>
      </c>
      <c r="N84" s="163">
        <v>1E-4</v>
      </c>
      <c r="O84" s="163">
        <f>ROUND(E84*N84,5)</f>
        <v>2.6159999999999999E-2</v>
      </c>
      <c r="P84" s="163">
        <v>0</v>
      </c>
      <c r="Q84" s="163">
        <f>ROUND(E84*P84,5)</f>
        <v>0</v>
      </c>
      <c r="R84" s="163"/>
      <c r="S84" s="163"/>
      <c r="T84" s="164">
        <v>0.27323999999999998</v>
      </c>
      <c r="U84" s="163">
        <f>ROUND(E84*T84,2)</f>
        <v>71.48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115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outlineLevel="1" x14ac:dyDescent="0.2">
      <c r="A85" s="154"/>
      <c r="B85" s="161"/>
      <c r="C85" s="193" t="s">
        <v>215</v>
      </c>
      <c r="D85" s="165"/>
      <c r="E85" s="169">
        <v>3.9</v>
      </c>
      <c r="F85" s="172"/>
      <c r="G85" s="172"/>
      <c r="H85" s="172"/>
      <c r="I85" s="172"/>
      <c r="J85" s="172"/>
      <c r="K85" s="172"/>
      <c r="L85" s="172"/>
      <c r="M85" s="172"/>
      <c r="N85" s="163"/>
      <c r="O85" s="163"/>
      <c r="P85" s="163"/>
      <c r="Q85" s="163"/>
      <c r="R85" s="163"/>
      <c r="S85" s="163"/>
      <c r="T85" s="164"/>
      <c r="U85" s="163"/>
      <c r="V85" s="153"/>
      <c r="W85" s="153"/>
      <c r="X85" s="153"/>
      <c r="Y85" s="153"/>
      <c r="Z85" s="153"/>
      <c r="AA85" s="153"/>
      <c r="AB85" s="153"/>
      <c r="AC85" s="153"/>
      <c r="AD85" s="153"/>
      <c r="AE85" s="153" t="s">
        <v>119</v>
      </c>
      <c r="AF85" s="153">
        <v>0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54"/>
      <c r="B86" s="161"/>
      <c r="C86" s="193" t="s">
        <v>216</v>
      </c>
      <c r="D86" s="165"/>
      <c r="E86" s="169">
        <v>18.12</v>
      </c>
      <c r="F86" s="172"/>
      <c r="G86" s="172"/>
      <c r="H86" s="172"/>
      <c r="I86" s="172"/>
      <c r="J86" s="172"/>
      <c r="K86" s="172"/>
      <c r="L86" s="172"/>
      <c r="M86" s="172"/>
      <c r="N86" s="163"/>
      <c r="O86" s="163"/>
      <c r="P86" s="163"/>
      <c r="Q86" s="163"/>
      <c r="R86" s="163"/>
      <c r="S86" s="163"/>
      <c r="T86" s="164"/>
      <c r="U86" s="163"/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119</v>
      </c>
      <c r="AF86" s="153">
        <v>0</v>
      </c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54"/>
      <c r="B87" s="161"/>
      <c r="C87" s="193" t="s">
        <v>217</v>
      </c>
      <c r="D87" s="165"/>
      <c r="E87" s="169">
        <v>11.73</v>
      </c>
      <c r="F87" s="172"/>
      <c r="G87" s="172"/>
      <c r="H87" s="172"/>
      <c r="I87" s="172"/>
      <c r="J87" s="172"/>
      <c r="K87" s="172"/>
      <c r="L87" s="172"/>
      <c r="M87" s="172"/>
      <c r="N87" s="163"/>
      <c r="O87" s="163"/>
      <c r="P87" s="163"/>
      <c r="Q87" s="163"/>
      <c r="R87" s="163"/>
      <c r="S87" s="163"/>
      <c r="T87" s="164"/>
      <c r="U87" s="163"/>
      <c r="V87" s="153"/>
      <c r="W87" s="153"/>
      <c r="X87" s="153"/>
      <c r="Y87" s="153"/>
      <c r="Z87" s="153"/>
      <c r="AA87" s="153"/>
      <c r="AB87" s="153"/>
      <c r="AC87" s="153"/>
      <c r="AD87" s="153"/>
      <c r="AE87" s="153" t="s">
        <v>119</v>
      </c>
      <c r="AF87" s="153">
        <v>0</v>
      </c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outlineLevel="1" x14ac:dyDescent="0.2">
      <c r="A88" s="154"/>
      <c r="B88" s="161"/>
      <c r="C88" s="193" t="s">
        <v>218</v>
      </c>
      <c r="D88" s="165"/>
      <c r="E88" s="169">
        <v>4.4000000000000004</v>
      </c>
      <c r="F88" s="172"/>
      <c r="G88" s="172"/>
      <c r="H88" s="172"/>
      <c r="I88" s="172"/>
      <c r="J88" s="172"/>
      <c r="K88" s="172"/>
      <c r="L88" s="172"/>
      <c r="M88" s="172"/>
      <c r="N88" s="163"/>
      <c r="O88" s="163"/>
      <c r="P88" s="163"/>
      <c r="Q88" s="163"/>
      <c r="R88" s="163"/>
      <c r="S88" s="163"/>
      <c r="T88" s="164"/>
      <c r="U88" s="163"/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119</v>
      </c>
      <c r="AF88" s="153">
        <v>0</v>
      </c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54"/>
      <c r="B89" s="161"/>
      <c r="C89" s="193" t="s">
        <v>219</v>
      </c>
      <c r="D89" s="165"/>
      <c r="E89" s="169">
        <v>4.4000000000000004</v>
      </c>
      <c r="F89" s="172"/>
      <c r="G89" s="172"/>
      <c r="H89" s="172"/>
      <c r="I89" s="172"/>
      <c r="J89" s="172"/>
      <c r="K89" s="172"/>
      <c r="L89" s="172"/>
      <c r="M89" s="172"/>
      <c r="N89" s="163"/>
      <c r="O89" s="163"/>
      <c r="P89" s="163"/>
      <c r="Q89" s="163"/>
      <c r="R89" s="163"/>
      <c r="S89" s="163"/>
      <c r="T89" s="164"/>
      <c r="U89" s="163"/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119</v>
      </c>
      <c r="AF89" s="153">
        <v>0</v>
      </c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outlineLevel="1" x14ac:dyDescent="0.2">
      <c r="A90" s="154"/>
      <c r="B90" s="161"/>
      <c r="C90" s="193" t="s">
        <v>220</v>
      </c>
      <c r="D90" s="165"/>
      <c r="E90" s="169">
        <v>4.4000000000000004</v>
      </c>
      <c r="F90" s="172"/>
      <c r="G90" s="172"/>
      <c r="H90" s="172"/>
      <c r="I90" s="172"/>
      <c r="J90" s="172"/>
      <c r="K90" s="172"/>
      <c r="L90" s="172"/>
      <c r="M90" s="172"/>
      <c r="N90" s="163"/>
      <c r="O90" s="163"/>
      <c r="P90" s="163"/>
      <c r="Q90" s="163"/>
      <c r="R90" s="163"/>
      <c r="S90" s="163"/>
      <c r="T90" s="164"/>
      <c r="U90" s="163"/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119</v>
      </c>
      <c r="AF90" s="153">
        <v>0</v>
      </c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outlineLevel="1" x14ac:dyDescent="0.2">
      <c r="A91" s="154"/>
      <c r="B91" s="161"/>
      <c r="C91" s="193" t="s">
        <v>221</v>
      </c>
      <c r="D91" s="165"/>
      <c r="E91" s="169">
        <v>4.4000000000000004</v>
      </c>
      <c r="F91" s="172"/>
      <c r="G91" s="172"/>
      <c r="H91" s="172"/>
      <c r="I91" s="172"/>
      <c r="J91" s="172"/>
      <c r="K91" s="172"/>
      <c r="L91" s="172"/>
      <c r="M91" s="172"/>
      <c r="N91" s="163"/>
      <c r="O91" s="163"/>
      <c r="P91" s="163"/>
      <c r="Q91" s="163"/>
      <c r="R91" s="163"/>
      <c r="S91" s="163"/>
      <c r="T91" s="164"/>
      <c r="U91" s="163"/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119</v>
      </c>
      <c r="AF91" s="153">
        <v>0</v>
      </c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outlineLevel="1" x14ac:dyDescent="0.2">
      <c r="A92" s="154"/>
      <c r="B92" s="161"/>
      <c r="C92" s="193" t="s">
        <v>222</v>
      </c>
      <c r="D92" s="165"/>
      <c r="E92" s="169">
        <v>4.4000000000000004</v>
      </c>
      <c r="F92" s="172"/>
      <c r="G92" s="172"/>
      <c r="H92" s="172"/>
      <c r="I92" s="172"/>
      <c r="J92" s="172"/>
      <c r="K92" s="172"/>
      <c r="L92" s="172"/>
      <c r="M92" s="172"/>
      <c r="N92" s="163"/>
      <c r="O92" s="163"/>
      <c r="P92" s="163"/>
      <c r="Q92" s="163"/>
      <c r="R92" s="163"/>
      <c r="S92" s="163"/>
      <c r="T92" s="164"/>
      <c r="U92" s="163"/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119</v>
      </c>
      <c r="AF92" s="153">
        <v>0</v>
      </c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54"/>
      <c r="B93" s="161"/>
      <c r="C93" s="193" t="s">
        <v>223</v>
      </c>
      <c r="D93" s="165"/>
      <c r="E93" s="169">
        <v>4.4000000000000004</v>
      </c>
      <c r="F93" s="172"/>
      <c r="G93" s="172"/>
      <c r="H93" s="172"/>
      <c r="I93" s="172"/>
      <c r="J93" s="172"/>
      <c r="K93" s="172"/>
      <c r="L93" s="172"/>
      <c r="M93" s="172"/>
      <c r="N93" s="163"/>
      <c r="O93" s="163"/>
      <c r="P93" s="163"/>
      <c r="Q93" s="163"/>
      <c r="R93" s="163"/>
      <c r="S93" s="163"/>
      <c r="T93" s="164"/>
      <c r="U93" s="163"/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119</v>
      </c>
      <c r="AF93" s="153">
        <v>0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/>
      <c r="B94" s="161"/>
      <c r="C94" s="193" t="s">
        <v>224</v>
      </c>
      <c r="D94" s="165"/>
      <c r="E94" s="169">
        <v>4.4000000000000004</v>
      </c>
      <c r="F94" s="172"/>
      <c r="G94" s="172"/>
      <c r="H94" s="172"/>
      <c r="I94" s="172"/>
      <c r="J94" s="172"/>
      <c r="K94" s="172"/>
      <c r="L94" s="172"/>
      <c r="M94" s="172"/>
      <c r="N94" s="163"/>
      <c r="O94" s="163"/>
      <c r="P94" s="163"/>
      <c r="Q94" s="163"/>
      <c r="R94" s="163"/>
      <c r="S94" s="163"/>
      <c r="T94" s="164"/>
      <c r="U94" s="163"/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119</v>
      </c>
      <c r="AF94" s="153">
        <v>0</v>
      </c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ht="22.5" outlineLevel="1" x14ac:dyDescent="0.2">
      <c r="A95" s="154"/>
      <c r="B95" s="161"/>
      <c r="C95" s="193" t="s">
        <v>225</v>
      </c>
      <c r="D95" s="165"/>
      <c r="E95" s="169">
        <v>8.8000000000000007</v>
      </c>
      <c r="F95" s="172"/>
      <c r="G95" s="172"/>
      <c r="H95" s="172"/>
      <c r="I95" s="172"/>
      <c r="J95" s="172"/>
      <c r="K95" s="172"/>
      <c r="L95" s="172"/>
      <c r="M95" s="172"/>
      <c r="N95" s="163"/>
      <c r="O95" s="163"/>
      <c r="P95" s="163"/>
      <c r="Q95" s="163"/>
      <c r="R95" s="163"/>
      <c r="S95" s="163"/>
      <c r="T95" s="164"/>
      <c r="U95" s="163"/>
      <c r="V95" s="153"/>
      <c r="W95" s="153"/>
      <c r="X95" s="153"/>
      <c r="Y95" s="153"/>
      <c r="Z95" s="153"/>
      <c r="AA95" s="153"/>
      <c r="AB95" s="153"/>
      <c r="AC95" s="153"/>
      <c r="AD95" s="153"/>
      <c r="AE95" s="153" t="s">
        <v>119</v>
      </c>
      <c r="AF95" s="153">
        <v>0</v>
      </c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</row>
    <row r="96" spans="1:60" outlineLevel="1" x14ac:dyDescent="0.2">
      <c r="A96" s="154"/>
      <c r="B96" s="161"/>
      <c r="C96" s="193" t="s">
        <v>226</v>
      </c>
      <c r="D96" s="165"/>
      <c r="E96" s="169">
        <v>4.4000000000000004</v>
      </c>
      <c r="F96" s="172"/>
      <c r="G96" s="172"/>
      <c r="H96" s="172"/>
      <c r="I96" s="172"/>
      <c r="J96" s="172"/>
      <c r="K96" s="172"/>
      <c r="L96" s="172"/>
      <c r="M96" s="172"/>
      <c r="N96" s="163"/>
      <c r="O96" s="163"/>
      <c r="P96" s="163"/>
      <c r="Q96" s="163"/>
      <c r="R96" s="163"/>
      <c r="S96" s="163"/>
      <c r="T96" s="164"/>
      <c r="U96" s="163"/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119</v>
      </c>
      <c r="AF96" s="153">
        <v>0</v>
      </c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/>
      <c r="B97" s="161"/>
      <c r="C97" s="193" t="s">
        <v>227</v>
      </c>
      <c r="D97" s="165"/>
      <c r="E97" s="169">
        <v>4.4000000000000004</v>
      </c>
      <c r="F97" s="172"/>
      <c r="G97" s="172"/>
      <c r="H97" s="172"/>
      <c r="I97" s="172"/>
      <c r="J97" s="172"/>
      <c r="K97" s="172"/>
      <c r="L97" s="172"/>
      <c r="M97" s="172"/>
      <c r="N97" s="163"/>
      <c r="O97" s="163"/>
      <c r="P97" s="163"/>
      <c r="Q97" s="163"/>
      <c r="R97" s="163"/>
      <c r="S97" s="163"/>
      <c r="T97" s="164"/>
      <c r="U97" s="163"/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119</v>
      </c>
      <c r="AF97" s="153">
        <v>0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outlineLevel="1" x14ac:dyDescent="0.2">
      <c r="A98" s="154"/>
      <c r="B98" s="161"/>
      <c r="C98" s="193" t="s">
        <v>228</v>
      </c>
      <c r="D98" s="165"/>
      <c r="E98" s="169">
        <v>3.45</v>
      </c>
      <c r="F98" s="172"/>
      <c r="G98" s="172"/>
      <c r="H98" s="172"/>
      <c r="I98" s="172"/>
      <c r="J98" s="172"/>
      <c r="K98" s="172"/>
      <c r="L98" s="172"/>
      <c r="M98" s="172"/>
      <c r="N98" s="163"/>
      <c r="O98" s="163"/>
      <c r="P98" s="163"/>
      <c r="Q98" s="163"/>
      <c r="R98" s="163"/>
      <c r="S98" s="163"/>
      <c r="T98" s="164"/>
      <c r="U98" s="163"/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119</v>
      </c>
      <c r="AF98" s="153">
        <v>0</v>
      </c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outlineLevel="1" x14ac:dyDescent="0.2">
      <c r="A99" s="154"/>
      <c r="B99" s="161"/>
      <c r="C99" s="193" t="s">
        <v>229</v>
      </c>
      <c r="D99" s="165"/>
      <c r="E99" s="169">
        <v>176</v>
      </c>
      <c r="F99" s="172"/>
      <c r="G99" s="172"/>
      <c r="H99" s="172"/>
      <c r="I99" s="172"/>
      <c r="J99" s="172"/>
      <c r="K99" s="172"/>
      <c r="L99" s="172"/>
      <c r="M99" s="172"/>
      <c r="N99" s="163"/>
      <c r="O99" s="163"/>
      <c r="P99" s="163"/>
      <c r="Q99" s="163"/>
      <c r="R99" s="163"/>
      <c r="S99" s="163"/>
      <c r="T99" s="164"/>
      <c r="U99" s="163"/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119</v>
      </c>
      <c r="AF99" s="153">
        <v>0</v>
      </c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outlineLevel="1" x14ac:dyDescent="0.2">
      <c r="A100" s="154">
        <v>28</v>
      </c>
      <c r="B100" s="161" t="s">
        <v>230</v>
      </c>
      <c r="C100" s="192" t="s">
        <v>231</v>
      </c>
      <c r="D100" s="163" t="s">
        <v>163</v>
      </c>
      <c r="E100" s="168">
        <v>495.11</v>
      </c>
      <c r="F100" s="171"/>
      <c r="G100" s="172">
        <f>ROUND(E100*F100,2)</f>
        <v>0</v>
      </c>
      <c r="H100" s="171"/>
      <c r="I100" s="172">
        <f>ROUND(E100*H100,2)</f>
        <v>0</v>
      </c>
      <c r="J100" s="171"/>
      <c r="K100" s="172">
        <f>ROUND(E100*J100,2)</f>
        <v>0</v>
      </c>
      <c r="L100" s="172">
        <v>21</v>
      </c>
      <c r="M100" s="172">
        <f>G100*(1+L100/100)</f>
        <v>0</v>
      </c>
      <c r="N100" s="163">
        <v>5.4000000000000001E-4</v>
      </c>
      <c r="O100" s="163">
        <f>ROUND(E100*N100,5)</f>
        <v>0.26735999999999999</v>
      </c>
      <c r="P100" s="163">
        <v>0</v>
      </c>
      <c r="Q100" s="163">
        <f>ROUND(E100*P100,5)</f>
        <v>0</v>
      </c>
      <c r="R100" s="163"/>
      <c r="S100" s="163"/>
      <c r="T100" s="164">
        <v>3.2000000000000001E-2</v>
      </c>
      <c r="U100" s="163">
        <f>ROUND(E100*T100,2)</f>
        <v>15.84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115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/>
      <c r="B101" s="161"/>
      <c r="C101" s="193" t="s">
        <v>232</v>
      </c>
      <c r="D101" s="165"/>
      <c r="E101" s="169">
        <v>161.28</v>
      </c>
      <c r="F101" s="172"/>
      <c r="G101" s="172"/>
      <c r="H101" s="172"/>
      <c r="I101" s="172"/>
      <c r="J101" s="172"/>
      <c r="K101" s="172"/>
      <c r="L101" s="172"/>
      <c r="M101" s="172"/>
      <c r="N101" s="163"/>
      <c r="O101" s="163"/>
      <c r="P101" s="163"/>
      <c r="Q101" s="163"/>
      <c r="R101" s="163"/>
      <c r="S101" s="163"/>
      <c r="T101" s="164"/>
      <c r="U101" s="16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119</v>
      </c>
      <c r="AF101" s="153">
        <v>0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/>
      <c r="B102" s="161"/>
      <c r="C102" s="193" t="s">
        <v>233</v>
      </c>
      <c r="D102" s="165"/>
      <c r="E102" s="169">
        <v>56</v>
      </c>
      <c r="F102" s="172"/>
      <c r="G102" s="172"/>
      <c r="H102" s="172"/>
      <c r="I102" s="172"/>
      <c r="J102" s="172"/>
      <c r="K102" s="172"/>
      <c r="L102" s="172"/>
      <c r="M102" s="172"/>
      <c r="N102" s="163"/>
      <c r="O102" s="163"/>
      <c r="P102" s="163"/>
      <c r="Q102" s="163"/>
      <c r="R102" s="163"/>
      <c r="S102" s="163"/>
      <c r="T102" s="164"/>
      <c r="U102" s="16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119</v>
      </c>
      <c r="AF102" s="153">
        <v>0</v>
      </c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54"/>
      <c r="B103" s="161"/>
      <c r="C103" s="193" t="s">
        <v>234</v>
      </c>
      <c r="D103" s="165"/>
      <c r="E103" s="169">
        <v>9</v>
      </c>
      <c r="F103" s="172"/>
      <c r="G103" s="172"/>
      <c r="H103" s="172"/>
      <c r="I103" s="172"/>
      <c r="J103" s="172"/>
      <c r="K103" s="172"/>
      <c r="L103" s="172"/>
      <c r="M103" s="172"/>
      <c r="N103" s="163"/>
      <c r="O103" s="163"/>
      <c r="P103" s="163"/>
      <c r="Q103" s="163"/>
      <c r="R103" s="163"/>
      <c r="S103" s="163"/>
      <c r="T103" s="164"/>
      <c r="U103" s="16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 t="s">
        <v>119</v>
      </c>
      <c r="AF103" s="153">
        <v>0</v>
      </c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54"/>
      <c r="B104" s="161"/>
      <c r="C104" s="193" t="s">
        <v>235</v>
      </c>
      <c r="D104" s="165"/>
      <c r="E104" s="169">
        <v>174.58</v>
      </c>
      <c r="F104" s="172"/>
      <c r="G104" s="172"/>
      <c r="H104" s="172"/>
      <c r="I104" s="172"/>
      <c r="J104" s="172"/>
      <c r="K104" s="172"/>
      <c r="L104" s="172"/>
      <c r="M104" s="172"/>
      <c r="N104" s="163"/>
      <c r="O104" s="163"/>
      <c r="P104" s="163"/>
      <c r="Q104" s="163"/>
      <c r="R104" s="163"/>
      <c r="S104" s="163"/>
      <c r="T104" s="164"/>
      <c r="U104" s="16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119</v>
      </c>
      <c r="AF104" s="153">
        <v>0</v>
      </c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/>
      <c r="B105" s="161"/>
      <c r="C105" s="193" t="s">
        <v>236</v>
      </c>
      <c r="D105" s="165"/>
      <c r="E105" s="169">
        <v>81.2</v>
      </c>
      <c r="F105" s="172"/>
      <c r="G105" s="172"/>
      <c r="H105" s="172"/>
      <c r="I105" s="172"/>
      <c r="J105" s="172"/>
      <c r="K105" s="172"/>
      <c r="L105" s="172"/>
      <c r="M105" s="172"/>
      <c r="N105" s="163"/>
      <c r="O105" s="163"/>
      <c r="P105" s="163"/>
      <c r="Q105" s="163"/>
      <c r="R105" s="163"/>
      <c r="S105" s="163"/>
      <c r="T105" s="164"/>
      <c r="U105" s="16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119</v>
      </c>
      <c r="AF105" s="153">
        <v>0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54"/>
      <c r="B106" s="161"/>
      <c r="C106" s="193" t="s">
        <v>237</v>
      </c>
      <c r="D106" s="165"/>
      <c r="E106" s="169">
        <v>13.05</v>
      </c>
      <c r="F106" s="172"/>
      <c r="G106" s="172"/>
      <c r="H106" s="172"/>
      <c r="I106" s="172"/>
      <c r="J106" s="172"/>
      <c r="K106" s="172"/>
      <c r="L106" s="172"/>
      <c r="M106" s="172"/>
      <c r="N106" s="163"/>
      <c r="O106" s="163"/>
      <c r="P106" s="163"/>
      <c r="Q106" s="163"/>
      <c r="R106" s="163"/>
      <c r="S106" s="163"/>
      <c r="T106" s="164"/>
      <c r="U106" s="16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119</v>
      </c>
      <c r="AF106" s="153">
        <v>0</v>
      </c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outlineLevel="1" x14ac:dyDescent="0.2">
      <c r="A107" s="154">
        <v>29</v>
      </c>
      <c r="B107" s="161" t="s">
        <v>238</v>
      </c>
      <c r="C107" s="192" t="s">
        <v>239</v>
      </c>
      <c r="D107" s="163" t="s">
        <v>114</v>
      </c>
      <c r="E107" s="168">
        <v>334.21499999999997</v>
      </c>
      <c r="F107" s="171"/>
      <c r="G107" s="172">
        <f>ROUND(E107*F107,2)</f>
        <v>0</v>
      </c>
      <c r="H107" s="171"/>
      <c r="I107" s="172">
        <f>ROUND(E107*H107,2)</f>
        <v>0</v>
      </c>
      <c r="J107" s="171"/>
      <c r="K107" s="172">
        <f>ROUND(E107*J107,2)</f>
        <v>0</v>
      </c>
      <c r="L107" s="172">
        <v>21</v>
      </c>
      <c r="M107" s="172">
        <f>G107*(1+L107/100)</f>
        <v>0</v>
      </c>
      <c r="N107" s="163">
        <v>2.0000000000000002E-5</v>
      </c>
      <c r="O107" s="163">
        <f>ROUND(E107*N107,5)</f>
        <v>6.6800000000000002E-3</v>
      </c>
      <c r="P107" s="163">
        <v>0</v>
      </c>
      <c r="Q107" s="163">
        <f>ROUND(E107*P107,5)</f>
        <v>0</v>
      </c>
      <c r="R107" s="163"/>
      <c r="S107" s="163"/>
      <c r="T107" s="164">
        <v>0.11</v>
      </c>
      <c r="U107" s="163">
        <f>ROUND(E107*T107,2)</f>
        <v>36.76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115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outlineLevel="1" x14ac:dyDescent="0.2">
      <c r="A108" s="154"/>
      <c r="B108" s="161"/>
      <c r="C108" s="193" t="s">
        <v>240</v>
      </c>
      <c r="D108" s="165"/>
      <c r="E108" s="169">
        <v>319.68</v>
      </c>
      <c r="F108" s="172"/>
      <c r="G108" s="172"/>
      <c r="H108" s="172"/>
      <c r="I108" s="172"/>
      <c r="J108" s="172"/>
      <c r="K108" s="172"/>
      <c r="L108" s="172"/>
      <c r="M108" s="172"/>
      <c r="N108" s="163"/>
      <c r="O108" s="163"/>
      <c r="P108" s="163"/>
      <c r="Q108" s="163"/>
      <c r="R108" s="163"/>
      <c r="S108" s="163"/>
      <c r="T108" s="164"/>
      <c r="U108" s="16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119</v>
      </c>
      <c r="AF108" s="153">
        <v>0</v>
      </c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54"/>
      <c r="B109" s="161"/>
      <c r="C109" s="193" t="s">
        <v>241</v>
      </c>
      <c r="D109" s="165"/>
      <c r="E109" s="169">
        <v>14.535</v>
      </c>
      <c r="F109" s="172"/>
      <c r="G109" s="172"/>
      <c r="H109" s="172"/>
      <c r="I109" s="172"/>
      <c r="J109" s="172"/>
      <c r="K109" s="172"/>
      <c r="L109" s="172"/>
      <c r="M109" s="172"/>
      <c r="N109" s="163"/>
      <c r="O109" s="163"/>
      <c r="P109" s="163"/>
      <c r="Q109" s="163"/>
      <c r="R109" s="163"/>
      <c r="S109" s="163"/>
      <c r="T109" s="164"/>
      <c r="U109" s="16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119</v>
      </c>
      <c r="AF109" s="153">
        <v>0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54">
        <v>30</v>
      </c>
      <c r="B110" s="161" t="s">
        <v>242</v>
      </c>
      <c r="C110" s="192" t="s">
        <v>243</v>
      </c>
      <c r="D110" s="163" t="s">
        <v>114</v>
      </c>
      <c r="E110" s="168">
        <v>42</v>
      </c>
      <c r="F110" s="171"/>
      <c r="G110" s="172">
        <f>ROUND(E110*F110,2)</f>
        <v>0</v>
      </c>
      <c r="H110" s="171"/>
      <c r="I110" s="172">
        <f>ROUND(E110*H110,2)</f>
        <v>0</v>
      </c>
      <c r="J110" s="171"/>
      <c r="K110" s="172">
        <f>ROUND(E110*J110,2)</f>
        <v>0</v>
      </c>
      <c r="L110" s="172">
        <v>21</v>
      </c>
      <c r="M110" s="172">
        <f>G110*(1+L110/100)</f>
        <v>0</v>
      </c>
      <c r="N110" s="163">
        <v>4.0000000000000003E-5</v>
      </c>
      <c r="O110" s="163">
        <f>ROUND(E110*N110,5)</f>
        <v>1.6800000000000001E-3</v>
      </c>
      <c r="P110" s="163">
        <v>0</v>
      </c>
      <c r="Q110" s="163">
        <f>ROUND(E110*P110,5)</f>
        <v>0</v>
      </c>
      <c r="R110" s="163"/>
      <c r="S110" s="163"/>
      <c r="T110" s="164">
        <v>7.8E-2</v>
      </c>
      <c r="U110" s="163">
        <f>ROUND(E110*T110,2)</f>
        <v>3.28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115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54"/>
      <c r="B111" s="161"/>
      <c r="C111" s="193" t="s">
        <v>244</v>
      </c>
      <c r="D111" s="165"/>
      <c r="E111" s="169">
        <v>42</v>
      </c>
      <c r="F111" s="172"/>
      <c r="G111" s="172"/>
      <c r="H111" s="172"/>
      <c r="I111" s="172"/>
      <c r="J111" s="172"/>
      <c r="K111" s="172"/>
      <c r="L111" s="172"/>
      <c r="M111" s="172"/>
      <c r="N111" s="163"/>
      <c r="O111" s="163"/>
      <c r="P111" s="163"/>
      <c r="Q111" s="163"/>
      <c r="R111" s="163"/>
      <c r="S111" s="163"/>
      <c r="T111" s="164"/>
      <c r="U111" s="16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119</v>
      </c>
      <c r="AF111" s="153">
        <v>0</v>
      </c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x14ac:dyDescent="0.2">
      <c r="A112" s="155" t="s">
        <v>110</v>
      </c>
      <c r="B112" s="162" t="s">
        <v>69</v>
      </c>
      <c r="C112" s="194" t="s">
        <v>70</v>
      </c>
      <c r="D112" s="166"/>
      <c r="E112" s="170"/>
      <c r="F112" s="173"/>
      <c r="G112" s="173">
        <f>SUMIF(AE113:AE115,"&lt;&gt;NOR",G113:G115)</f>
        <v>0</v>
      </c>
      <c r="H112" s="173"/>
      <c r="I112" s="173">
        <f>SUM(I113:I115)</f>
        <v>0</v>
      </c>
      <c r="J112" s="173"/>
      <c r="K112" s="173">
        <f>SUM(K113:K115)</f>
        <v>0</v>
      </c>
      <c r="L112" s="173"/>
      <c r="M112" s="173">
        <f>SUM(M113:M115)</f>
        <v>0</v>
      </c>
      <c r="N112" s="166"/>
      <c r="O112" s="166">
        <f>SUM(O113:O115)</f>
        <v>0</v>
      </c>
      <c r="P112" s="166"/>
      <c r="Q112" s="166">
        <f>SUM(Q113:Q115)</f>
        <v>0</v>
      </c>
      <c r="R112" s="166"/>
      <c r="S112" s="166"/>
      <c r="T112" s="167"/>
      <c r="U112" s="166">
        <f>SUM(U113:U115)</f>
        <v>1.03</v>
      </c>
      <c r="AE112" t="s">
        <v>111</v>
      </c>
    </row>
    <row r="113" spans="1:60" outlineLevel="1" x14ac:dyDescent="0.2">
      <c r="A113" s="154">
        <v>31</v>
      </c>
      <c r="B113" s="161" t="s">
        <v>245</v>
      </c>
      <c r="C113" s="192" t="s">
        <v>246</v>
      </c>
      <c r="D113" s="163" t="s">
        <v>163</v>
      </c>
      <c r="E113" s="168">
        <v>24.93</v>
      </c>
      <c r="F113" s="171"/>
      <c r="G113" s="172">
        <f>ROUND(E113*F113,2)</f>
        <v>0</v>
      </c>
      <c r="H113" s="171"/>
      <c r="I113" s="172">
        <f>ROUND(E113*H113,2)</f>
        <v>0</v>
      </c>
      <c r="J113" s="171"/>
      <c r="K113" s="172">
        <f>ROUND(E113*J113,2)</f>
        <v>0</v>
      </c>
      <c r="L113" s="172">
        <v>21</v>
      </c>
      <c r="M113" s="172">
        <f>G113*(1+L113/100)</f>
        <v>0</v>
      </c>
      <c r="N113" s="163">
        <v>0</v>
      </c>
      <c r="O113" s="163">
        <f>ROUND(E113*N113,5)</f>
        <v>0</v>
      </c>
      <c r="P113" s="163">
        <v>0</v>
      </c>
      <c r="Q113" s="163">
        <f>ROUND(E113*P113,5)</f>
        <v>0</v>
      </c>
      <c r="R113" s="163"/>
      <c r="S113" s="163"/>
      <c r="T113" s="164">
        <v>4.1200000000000001E-2</v>
      </c>
      <c r="U113" s="163">
        <f>ROUND(E113*T113,2)</f>
        <v>1.03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115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/>
      <c r="B114" s="161"/>
      <c r="C114" s="193" t="s">
        <v>247</v>
      </c>
      <c r="D114" s="165"/>
      <c r="E114" s="169">
        <v>11.73</v>
      </c>
      <c r="F114" s="172"/>
      <c r="G114" s="172"/>
      <c r="H114" s="172"/>
      <c r="I114" s="172"/>
      <c r="J114" s="172"/>
      <c r="K114" s="172"/>
      <c r="L114" s="172"/>
      <c r="M114" s="172"/>
      <c r="N114" s="163"/>
      <c r="O114" s="163"/>
      <c r="P114" s="163"/>
      <c r="Q114" s="163"/>
      <c r="R114" s="163"/>
      <c r="S114" s="163"/>
      <c r="T114" s="164"/>
      <c r="U114" s="16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119</v>
      </c>
      <c r="AF114" s="153">
        <v>0</v>
      </c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54"/>
      <c r="B115" s="161"/>
      <c r="C115" s="193" t="s">
        <v>248</v>
      </c>
      <c r="D115" s="165"/>
      <c r="E115" s="169">
        <v>13.2</v>
      </c>
      <c r="F115" s="172"/>
      <c r="G115" s="172"/>
      <c r="H115" s="172"/>
      <c r="I115" s="172"/>
      <c r="J115" s="172"/>
      <c r="K115" s="172"/>
      <c r="L115" s="172"/>
      <c r="M115" s="172"/>
      <c r="N115" s="163"/>
      <c r="O115" s="163"/>
      <c r="P115" s="163"/>
      <c r="Q115" s="163"/>
      <c r="R115" s="163"/>
      <c r="S115" s="163"/>
      <c r="T115" s="164"/>
      <c r="U115" s="16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 t="s">
        <v>119</v>
      </c>
      <c r="AF115" s="153">
        <v>0</v>
      </c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x14ac:dyDescent="0.2">
      <c r="A116" s="155" t="s">
        <v>110</v>
      </c>
      <c r="B116" s="162" t="s">
        <v>71</v>
      </c>
      <c r="C116" s="194" t="s">
        <v>72</v>
      </c>
      <c r="D116" s="166"/>
      <c r="E116" s="170"/>
      <c r="F116" s="173"/>
      <c r="G116" s="173">
        <f>SUMIF(AE117:AE121,"&lt;&gt;NOR",G117:G121)</f>
        <v>0</v>
      </c>
      <c r="H116" s="173"/>
      <c r="I116" s="173">
        <f>SUM(I117:I121)</f>
        <v>0</v>
      </c>
      <c r="J116" s="173"/>
      <c r="K116" s="173">
        <f>SUM(K117:K121)</f>
        <v>0</v>
      </c>
      <c r="L116" s="173"/>
      <c r="M116" s="173">
        <f>SUM(M117:M121)</f>
        <v>0</v>
      </c>
      <c r="N116" s="166"/>
      <c r="O116" s="166">
        <f>SUM(O117:O121)</f>
        <v>5.9199999999999999E-3</v>
      </c>
      <c r="P116" s="166"/>
      <c r="Q116" s="166">
        <f>SUM(Q117:Q121)</f>
        <v>0</v>
      </c>
      <c r="R116" s="166"/>
      <c r="S116" s="166"/>
      <c r="T116" s="167"/>
      <c r="U116" s="166">
        <f>SUM(U117:U121)</f>
        <v>1.88</v>
      </c>
      <c r="AE116" t="s">
        <v>111</v>
      </c>
    </row>
    <row r="117" spans="1:60" outlineLevel="1" x14ac:dyDescent="0.2">
      <c r="A117" s="154">
        <v>32</v>
      </c>
      <c r="B117" s="161" t="s">
        <v>249</v>
      </c>
      <c r="C117" s="192" t="s">
        <v>250</v>
      </c>
      <c r="D117" s="163" t="s">
        <v>114</v>
      </c>
      <c r="E117" s="168">
        <v>9.39</v>
      </c>
      <c r="F117" s="171"/>
      <c r="G117" s="172">
        <f>ROUND(E117*F117,2)</f>
        <v>0</v>
      </c>
      <c r="H117" s="171"/>
      <c r="I117" s="172">
        <f>ROUND(E117*H117,2)</f>
        <v>0</v>
      </c>
      <c r="J117" s="171"/>
      <c r="K117" s="172">
        <f>ROUND(E117*J117,2)</f>
        <v>0</v>
      </c>
      <c r="L117" s="172">
        <v>21</v>
      </c>
      <c r="M117" s="172">
        <f>G117*(1+L117/100)</f>
        <v>0</v>
      </c>
      <c r="N117" s="163">
        <v>6.3000000000000003E-4</v>
      </c>
      <c r="O117" s="163">
        <f>ROUND(E117*N117,5)</f>
        <v>5.9199999999999999E-3</v>
      </c>
      <c r="P117" s="163">
        <v>0</v>
      </c>
      <c r="Q117" s="163">
        <f>ROUND(E117*P117,5)</f>
        <v>0</v>
      </c>
      <c r="R117" s="163"/>
      <c r="S117" s="163"/>
      <c r="T117" s="164">
        <v>0.2</v>
      </c>
      <c r="U117" s="163">
        <f>ROUND(E117*T117,2)</f>
        <v>1.88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115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54"/>
      <c r="B118" s="161"/>
      <c r="C118" s="193" t="s">
        <v>251</v>
      </c>
      <c r="D118" s="165"/>
      <c r="E118" s="169">
        <v>0.69</v>
      </c>
      <c r="F118" s="172"/>
      <c r="G118" s="172"/>
      <c r="H118" s="172"/>
      <c r="I118" s="172"/>
      <c r="J118" s="172"/>
      <c r="K118" s="172"/>
      <c r="L118" s="172"/>
      <c r="M118" s="172"/>
      <c r="N118" s="163"/>
      <c r="O118" s="163"/>
      <c r="P118" s="163"/>
      <c r="Q118" s="163"/>
      <c r="R118" s="163"/>
      <c r="S118" s="163"/>
      <c r="T118" s="164"/>
      <c r="U118" s="16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119</v>
      </c>
      <c r="AF118" s="153">
        <v>0</v>
      </c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/>
      <c r="B119" s="161"/>
      <c r="C119" s="193" t="s">
        <v>252</v>
      </c>
      <c r="D119" s="165"/>
      <c r="E119" s="169">
        <v>1.05</v>
      </c>
      <c r="F119" s="172"/>
      <c r="G119" s="172"/>
      <c r="H119" s="172"/>
      <c r="I119" s="172"/>
      <c r="J119" s="172"/>
      <c r="K119" s="172"/>
      <c r="L119" s="172"/>
      <c r="M119" s="172"/>
      <c r="N119" s="163"/>
      <c r="O119" s="163"/>
      <c r="P119" s="163"/>
      <c r="Q119" s="163"/>
      <c r="R119" s="163"/>
      <c r="S119" s="163"/>
      <c r="T119" s="164"/>
      <c r="U119" s="16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119</v>
      </c>
      <c r="AF119" s="153">
        <v>0</v>
      </c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54"/>
      <c r="B120" s="161"/>
      <c r="C120" s="193" t="s">
        <v>253</v>
      </c>
      <c r="D120" s="165"/>
      <c r="E120" s="169">
        <v>3.45</v>
      </c>
      <c r="F120" s="172"/>
      <c r="G120" s="172"/>
      <c r="H120" s="172"/>
      <c r="I120" s="172"/>
      <c r="J120" s="172"/>
      <c r="K120" s="172"/>
      <c r="L120" s="172"/>
      <c r="M120" s="172"/>
      <c r="N120" s="163"/>
      <c r="O120" s="163"/>
      <c r="P120" s="163"/>
      <c r="Q120" s="163"/>
      <c r="R120" s="163"/>
      <c r="S120" s="163"/>
      <c r="T120" s="164"/>
      <c r="U120" s="16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119</v>
      </c>
      <c r="AF120" s="153">
        <v>0</v>
      </c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54"/>
      <c r="B121" s="161"/>
      <c r="C121" s="193" t="s">
        <v>254</v>
      </c>
      <c r="D121" s="165"/>
      <c r="E121" s="169">
        <v>4.2</v>
      </c>
      <c r="F121" s="172"/>
      <c r="G121" s="172"/>
      <c r="H121" s="172"/>
      <c r="I121" s="172"/>
      <c r="J121" s="172"/>
      <c r="K121" s="172"/>
      <c r="L121" s="172"/>
      <c r="M121" s="172"/>
      <c r="N121" s="163"/>
      <c r="O121" s="163"/>
      <c r="P121" s="163"/>
      <c r="Q121" s="163"/>
      <c r="R121" s="163"/>
      <c r="S121" s="163"/>
      <c r="T121" s="164"/>
      <c r="U121" s="16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119</v>
      </c>
      <c r="AF121" s="153">
        <v>0</v>
      </c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x14ac:dyDescent="0.2">
      <c r="A122" s="155" t="s">
        <v>110</v>
      </c>
      <c r="B122" s="162" t="s">
        <v>73</v>
      </c>
      <c r="C122" s="194" t="s">
        <v>74</v>
      </c>
      <c r="D122" s="166"/>
      <c r="E122" s="170"/>
      <c r="F122" s="173"/>
      <c r="G122" s="173">
        <f>SUMIF(AE123:AE129,"&lt;&gt;NOR",G123:G129)</f>
        <v>0</v>
      </c>
      <c r="H122" s="173"/>
      <c r="I122" s="173">
        <f>SUM(I123:I129)</f>
        <v>0</v>
      </c>
      <c r="J122" s="173"/>
      <c r="K122" s="173">
        <f>SUM(K123:K129)</f>
        <v>0</v>
      </c>
      <c r="L122" s="173"/>
      <c r="M122" s="173">
        <f>SUM(M123:M129)</f>
        <v>0</v>
      </c>
      <c r="N122" s="166"/>
      <c r="O122" s="166">
        <f>SUM(O123:O129)</f>
        <v>3.3616999999999999</v>
      </c>
      <c r="P122" s="166"/>
      <c r="Q122" s="166">
        <f>SUM(Q123:Q129)</f>
        <v>0</v>
      </c>
      <c r="R122" s="166"/>
      <c r="S122" s="166"/>
      <c r="T122" s="167"/>
      <c r="U122" s="166">
        <f>SUM(U123:U129)</f>
        <v>44.260000000000005</v>
      </c>
      <c r="AE122" t="s">
        <v>111</v>
      </c>
    </row>
    <row r="123" spans="1:60" outlineLevel="1" x14ac:dyDescent="0.2">
      <c r="A123" s="154">
        <v>33</v>
      </c>
      <c r="B123" s="161" t="s">
        <v>255</v>
      </c>
      <c r="C123" s="192" t="s">
        <v>256</v>
      </c>
      <c r="D123" s="163" t="s">
        <v>114</v>
      </c>
      <c r="E123" s="168">
        <v>182.9</v>
      </c>
      <c r="F123" s="171"/>
      <c r="G123" s="172">
        <f>ROUND(E123*F123,2)</f>
        <v>0</v>
      </c>
      <c r="H123" s="171"/>
      <c r="I123" s="172">
        <f>ROUND(E123*H123,2)</f>
        <v>0</v>
      </c>
      <c r="J123" s="171"/>
      <c r="K123" s="172">
        <f>ROUND(E123*J123,2)</f>
        <v>0</v>
      </c>
      <c r="L123" s="172">
        <v>21</v>
      </c>
      <c r="M123" s="172">
        <f>G123*(1+L123/100)</f>
        <v>0</v>
      </c>
      <c r="N123" s="163">
        <v>1.8380000000000001E-2</v>
      </c>
      <c r="O123" s="163">
        <f>ROUND(E123*N123,5)</f>
        <v>3.3616999999999999</v>
      </c>
      <c r="P123" s="163">
        <v>0</v>
      </c>
      <c r="Q123" s="163">
        <f>ROUND(E123*P123,5)</f>
        <v>0</v>
      </c>
      <c r="R123" s="163"/>
      <c r="S123" s="163"/>
      <c r="T123" s="164">
        <v>0.13</v>
      </c>
      <c r="U123" s="163">
        <f>ROUND(E123*T123,2)</f>
        <v>23.78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115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54"/>
      <c r="B124" s="161"/>
      <c r="C124" s="193" t="s">
        <v>257</v>
      </c>
      <c r="D124" s="165"/>
      <c r="E124" s="169">
        <v>10.9</v>
      </c>
      <c r="F124" s="172"/>
      <c r="G124" s="172"/>
      <c r="H124" s="172"/>
      <c r="I124" s="172"/>
      <c r="J124" s="172"/>
      <c r="K124" s="172"/>
      <c r="L124" s="172"/>
      <c r="M124" s="172"/>
      <c r="N124" s="163"/>
      <c r="O124" s="163"/>
      <c r="P124" s="163"/>
      <c r="Q124" s="163"/>
      <c r="R124" s="163"/>
      <c r="S124" s="163"/>
      <c r="T124" s="164"/>
      <c r="U124" s="16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 t="s">
        <v>119</v>
      </c>
      <c r="AF124" s="153">
        <v>0</v>
      </c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54"/>
      <c r="B125" s="161"/>
      <c r="C125" s="193" t="s">
        <v>258</v>
      </c>
      <c r="D125" s="165"/>
      <c r="E125" s="169">
        <v>172</v>
      </c>
      <c r="F125" s="172"/>
      <c r="G125" s="172"/>
      <c r="H125" s="172"/>
      <c r="I125" s="172"/>
      <c r="J125" s="172"/>
      <c r="K125" s="172"/>
      <c r="L125" s="172"/>
      <c r="M125" s="172"/>
      <c r="N125" s="163"/>
      <c r="O125" s="163"/>
      <c r="P125" s="163"/>
      <c r="Q125" s="163"/>
      <c r="R125" s="163"/>
      <c r="S125" s="163"/>
      <c r="T125" s="164"/>
      <c r="U125" s="16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119</v>
      </c>
      <c r="AF125" s="153">
        <v>0</v>
      </c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ht="22.5" outlineLevel="1" x14ac:dyDescent="0.2">
      <c r="A126" s="154">
        <v>34</v>
      </c>
      <c r="B126" s="161" t="s">
        <v>259</v>
      </c>
      <c r="C126" s="192" t="s">
        <v>260</v>
      </c>
      <c r="D126" s="163" t="s">
        <v>114</v>
      </c>
      <c r="E126" s="168">
        <v>182.9</v>
      </c>
      <c r="F126" s="171"/>
      <c r="G126" s="172">
        <f>ROUND(E126*F126,2)</f>
        <v>0</v>
      </c>
      <c r="H126" s="171"/>
      <c r="I126" s="172">
        <f>ROUND(E126*H126,2)</f>
        <v>0</v>
      </c>
      <c r="J126" s="171"/>
      <c r="K126" s="172">
        <f>ROUND(E126*J126,2)</f>
        <v>0</v>
      </c>
      <c r="L126" s="172">
        <v>21</v>
      </c>
      <c r="M126" s="172">
        <f>G126*(1+L126/100)</f>
        <v>0</v>
      </c>
      <c r="N126" s="163">
        <v>0</v>
      </c>
      <c r="O126" s="163">
        <f>ROUND(E126*N126,5)</f>
        <v>0</v>
      </c>
      <c r="P126" s="163">
        <v>0</v>
      </c>
      <c r="Q126" s="163">
        <f>ROUND(E126*P126,5)</f>
        <v>0</v>
      </c>
      <c r="R126" s="163"/>
      <c r="S126" s="163"/>
      <c r="T126" s="164">
        <v>0</v>
      </c>
      <c r="U126" s="163">
        <f>ROUND(E126*T126,2)</f>
        <v>0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115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54">
        <v>35</v>
      </c>
      <c r="B127" s="161" t="s">
        <v>261</v>
      </c>
      <c r="C127" s="192" t="s">
        <v>262</v>
      </c>
      <c r="D127" s="163" t="s">
        <v>114</v>
      </c>
      <c r="E127" s="168">
        <v>5487</v>
      </c>
      <c r="F127" s="171"/>
      <c r="G127" s="172">
        <f>ROUND(E127*F127,2)</f>
        <v>0</v>
      </c>
      <c r="H127" s="171"/>
      <c r="I127" s="172">
        <f>ROUND(E127*H127,2)</f>
        <v>0</v>
      </c>
      <c r="J127" s="171"/>
      <c r="K127" s="172">
        <f>ROUND(E127*J127,2)</f>
        <v>0</v>
      </c>
      <c r="L127" s="172">
        <v>21</v>
      </c>
      <c r="M127" s="172">
        <f>G127*(1+L127/100)</f>
        <v>0</v>
      </c>
      <c r="N127" s="163">
        <v>0</v>
      </c>
      <c r="O127" s="163">
        <f>ROUND(E127*N127,5)</f>
        <v>0</v>
      </c>
      <c r="P127" s="163">
        <v>0</v>
      </c>
      <c r="Q127" s="163">
        <f>ROUND(E127*P127,5)</f>
        <v>0</v>
      </c>
      <c r="R127" s="163"/>
      <c r="S127" s="163"/>
      <c r="T127" s="164">
        <v>0</v>
      </c>
      <c r="U127" s="163">
        <f>ROUND(E127*T127,2)</f>
        <v>0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115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54"/>
      <c r="B128" s="161"/>
      <c r="C128" s="193" t="s">
        <v>263</v>
      </c>
      <c r="D128" s="165"/>
      <c r="E128" s="169">
        <v>5487</v>
      </c>
      <c r="F128" s="172"/>
      <c r="G128" s="172"/>
      <c r="H128" s="172"/>
      <c r="I128" s="172"/>
      <c r="J128" s="172"/>
      <c r="K128" s="172"/>
      <c r="L128" s="172"/>
      <c r="M128" s="172"/>
      <c r="N128" s="163"/>
      <c r="O128" s="163"/>
      <c r="P128" s="163"/>
      <c r="Q128" s="163"/>
      <c r="R128" s="163"/>
      <c r="S128" s="163"/>
      <c r="T128" s="164"/>
      <c r="U128" s="16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119</v>
      </c>
      <c r="AF128" s="153">
        <v>0</v>
      </c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54">
        <v>36</v>
      </c>
      <c r="B129" s="161" t="s">
        <v>264</v>
      </c>
      <c r="C129" s="192" t="s">
        <v>265</v>
      </c>
      <c r="D129" s="163" t="s">
        <v>114</v>
      </c>
      <c r="E129" s="168">
        <v>182.9</v>
      </c>
      <c r="F129" s="171"/>
      <c r="G129" s="172">
        <f>ROUND(E129*F129,2)</f>
        <v>0</v>
      </c>
      <c r="H129" s="171"/>
      <c r="I129" s="172">
        <f>ROUND(E129*H129,2)</f>
        <v>0</v>
      </c>
      <c r="J129" s="171"/>
      <c r="K129" s="172">
        <f>ROUND(E129*J129,2)</f>
        <v>0</v>
      </c>
      <c r="L129" s="172">
        <v>21</v>
      </c>
      <c r="M129" s="172">
        <f>G129*(1+L129/100)</f>
        <v>0</v>
      </c>
      <c r="N129" s="163">
        <v>0</v>
      </c>
      <c r="O129" s="163">
        <f>ROUND(E129*N129,5)</f>
        <v>0</v>
      </c>
      <c r="P129" s="163">
        <v>0</v>
      </c>
      <c r="Q129" s="163">
        <f>ROUND(E129*P129,5)</f>
        <v>0</v>
      </c>
      <c r="R129" s="163"/>
      <c r="S129" s="163"/>
      <c r="T129" s="164">
        <v>0.112</v>
      </c>
      <c r="U129" s="163">
        <f>ROUND(E129*T129,2)</f>
        <v>20.48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115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x14ac:dyDescent="0.2">
      <c r="A130" s="155" t="s">
        <v>110</v>
      </c>
      <c r="B130" s="162" t="s">
        <v>75</v>
      </c>
      <c r="C130" s="194" t="s">
        <v>76</v>
      </c>
      <c r="D130" s="166"/>
      <c r="E130" s="170"/>
      <c r="F130" s="173"/>
      <c r="G130" s="173">
        <f>SUMIF(AE131:AE147,"&lt;&gt;NOR",G131:G147)</f>
        <v>0</v>
      </c>
      <c r="H130" s="173"/>
      <c r="I130" s="173">
        <f>SUM(I131:I147)</f>
        <v>0</v>
      </c>
      <c r="J130" s="173"/>
      <c r="K130" s="173">
        <f>SUM(K131:K147)</f>
        <v>0</v>
      </c>
      <c r="L130" s="173"/>
      <c r="M130" s="173">
        <f>SUM(M131:M147)</f>
        <v>0</v>
      </c>
      <c r="N130" s="166"/>
      <c r="O130" s="166">
        <f>SUM(O131:O147)</f>
        <v>9.8379999999999995E-2</v>
      </c>
      <c r="P130" s="166"/>
      <c r="Q130" s="166">
        <f>SUM(Q131:Q147)</f>
        <v>191.21545</v>
      </c>
      <c r="R130" s="166"/>
      <c r="S130" s="166"/>
      <c r="T130" s="167"/>
      <c r="U130" s="166">
        <f>SUM(U131:U147)</f>
        <v>405.82</v>
      </c>
      <c r="AE130" t="s">
        <v>111</v>
      </c>
    </row>
    <row r="131" spans="1:60" outlineLevel="1" x14ac:dyDescent="0.2">
      <c r="A131" s="154">
        <v>37</v>
      </c>
      <c r="B131" s="161" t="s">
        <v>266</v>
      </c>
      <c r="C131" s="192" t="s">
        <v>267</v>
      </c>
      <c r="D131" s="163" t="s">
        <v>128</v>
      </c>
      <c r="E131" s="168">
        <v>28.212</v>
      </c>
      <c r="F131" s="171"/>
      <c r="G131" s="172">
        <f>ROUND(E131*F131,2)</f>
        <v>0</v>
      </c>
      <c r="H131" s="171"/>
      <c r="I131" s="172">
        <f>ROUND(E131*H131,2)</f>
        <v>0</v>
      </c>
      <c r="J131" s="171"/>
      <c r="K131" s="172">
        <f>ROUND(E131*J131,2)</f>
        <v>0</v>
      </c>
      <c r="L131" s="172">
        <v>21</v>
      </c>
      <c r="M131" s="172">
        <f>G131*(1+L131/100)</f>
        <v>0</v>
      </c>
      <c r="N131" s="163">
        <v>0</v>
      </c>
      <c r="O131" s="163">
        <f>ROUND(E131*N131,5)</f>
        <v>0</v>
      </c>
      <c r="P131" s="163">
        <v>2</v>
      </c>
      <c r="Q131" s="163">
        <f>ROUND(E131*P131,5)</f>
        <v>56.423999999999999</v>
      </c>
      <c r="R131" s="163"/>
      <c r="S131" s="163"/>
      <c r="T131" s="164">
        <v>6.4359999999999999</v>
      </c>
      <c r="U131" s="163">
        <f>ROUND(E131*T131,2)</f>
        <v>181.57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115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54"/>
      <c r="B132" s="161"/>
      <c r="C132" s="193" t="s">
        <v>268</v>
      </c>
      <c r="D132" s="165"/>
      <c r="E132" s="169">
        <v>2.8260000000000001</v>
      </c>
      <c r="F132" s="172"/>
      <c r="G132" s="172"/>
      <c r="H132" s="172"/>
      <c r="I132" s="172"/>
      <c r="J132" s="172"/>
      <c r="K132" s="172"/>
      <c r="L132" s="172"/>
      <c r="M132" s="172"/>
      <c r="N132" s="163"/>
      <c r="O132" s="163"/>
      <c r="P132" s="163"/>
      <c r="Q132" s="163"/>
      <c r="R132" s="163"/>
      <c r="S132" s="163"/>
      <c r="T132" s="164"/>
      <c r="U132" s="16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 t="s">
        <v>119</v>
      </c>
      <c r="AF132" s="153">
        <v>0</v>
      </c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outlineLevel="1" x14ac:dyDescent="0.2">
      <c r="A133" s="154"/>
      <c r="B133" s="161"/>
      <c r="C133" s="193" t="s">
        <v>269</v>
      </c>
      <c r="D133" s="165"/>
      <c r="E133" s="169">
        <v>2.58</v>
      </c>
      <c r="F133" s="172"/>
      <c r="G133" s="172"/>
      <c r="H133" s="172"/>
      <c r="I133" s="172"/>
      <c r="J133" s="172"/>
      <c r="K133" s="172"/>
      <c r="L133" s="172"/>
      <c r="M133" s="172"/>
      <c r="N133" s="163"/>
      <c r="O133" s="163"/>
      <c r="P133" s="163"/>
      <c r="Q133" s="163"/>
      <c r="R133" s="163"/>
      <c r="S133" s="163"/>
      <c r="T133" s="164"/>
      <c r="U133" s="16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119</v>
      </c>
      <c r="AF133" s="153">
        <v>0</v>
      </c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outlineLevel="1" x14ac:dyDescent="0.2">
      <c r="A134" s="154"/>
      <c r="B134" s="161"/>
      <c r="C134" s="193" t="s">
        <v>270</v>
      </c>
      <c r="D134" s="165"/>
      <c r="E134" s="169">
        <v>8.6159999999999997</v>
      </c>
      <c r="F134" s="172"/>
      <c r="G134" s="172"/>
      <c r="H134" s="172"/>
      <c r="I134" s="172"/>
      <c r="J134" s="172"/>
      <c r="K134" s="172"/>
      <c r="L134" s="172"/>
      <c r="M134" s="172"/>
      <c r="N134" s="163"/>
      <c r="O134" s="163"/>
      <c r="P134" s="163"/>
      <c r="Q134" s="163"/>
      <c r="R134" s="163"/>
      <c r="S134" s="163"/>
      <c r="T134" s="164"/>
      <c r="U134" s="16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119</v>
      </c>
      <c r="AF134" s="153">
        <v>0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/>
      <c r="B135" s="161"/>
      <c r="C135" s="193" t="s">
        <v>271</v>
      </c>
      <c r="D135" s="165"/>
      <c r="E135" s="169">
        <v>14.19</v>
      </c>
      <c r="F135" s="172"/>
      <c r="G135" s="172"/>
      <c r="H135" s="172"/>
      <c r="I135" s="172"/>
      <c r="J135" s="172"/>
      <c r="K135" s="172"/>
      <c r="L135" s="172"/>
      <c r="M135" s="172"/>
      <c r="N135" s="163"/>
      <c r="O135" s="163"/>
      <c r="P135" s="163"/>
      <c r="Q135" s="163"/>
      <c r="R135" s="163"/>
      <c r="S135" s="163"/>
      <c r="T135" s="164"/>
      <c r="U135" s="16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119</v>
      </c>
      <c r="AF135" s="153">
        <v>0</v>
      </c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outlineLevel="1" x14ac:dyDescent="0.2">
      <c r="A136" s="154">
        <v>38</v>
      </c>
      <c r="B136" s="161" t="s">
        <v>272</v>
      </c>
      <c r="C136" s="192" t="s">
        <v>273</v>
      </c>
      <c r="D136" s="163" t="s">
        <v>128</v>
      </c>
      <c r="E136" s="168">
        <v>8.6624999999999996</v>
      </c>
      <c r="F136" s="171"/>
      <c r="G136" s="172">
        <f>ROUND(E136*F136,2)</f>
        <v>0</v>
      </c>
      <c r="H136" s="171"/>
      <c r="I136" s="172">
        <f>ROUND(E136*H136,2)</f>
        <v>0</v>
      </c>
      <c r="J136" s="171"/>
      <c r="K136" s="172">
        <f>ROUND(E136*J136,2)</f>
        <v>0</v>
      </c>
      <c r="L136" s="172">
        <v>21</v>
      </c>
      <c r="M136" s="172">
        <f>G136*(1+L136/100)</f>
        <v>0</v>
      </c>
      <c r="N136" s="163">
        <v>1.1199999999999999E-3</v>
      </c>
      <c r="O136" s="163">
        <f>ROUND(E136*N136,5)</f>
        <v>9.7000000000000003E-3</v>
      </c>
      <c r="P136" s="163">
        <v>2.5</v>
      </c>
      <c r="Q136" s="163">
        <f>ROUND(E136*P136,5)</f>
        <v>21.65625</v>
      </c>
      <c r="R136" s="163"/>
      <c r="S136" s="163"/>
      <c r="T136" s="164">
        <v>1.756</v>
      </c>
      <c r="U136" s="163">
        <f>ROUND(E136*T136,2)</f>
        <v>15.21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115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outlineLevel="1" x14ac:dyDescent="0.2">
      <c r="A137" s="154"/>
      <c r="B137" s="161"/>
      <c r="C137" s="193" t="s">
        <v>274</v>
      </c>
      <c r="D137" s="165"/>
      <c r="E137" s="169">
        <v>8.2774999999999999</v>
      </c>
      <c r="F137" s="172"/>
      <c r="G137" s="172"/>
      <c r="H137" s="172"/>
      <c r="I137" s="172"/>
      <c r="J137" s="172"/>
      <c r="K137" s="172"/>
      <c r="L137" s="172"/>
      <c r="M137" s="172"/>
      <c r="N137" s="163"/>
      <c r="O137" s="163"/>
      <c r="P137" s="163"/>
      <c r="Q137" s="163"/>
      <c r="R137" s="163"/>
      <c r="S137" s="163"/>
      <c r="T137" s="164"/>
      <c r="U137" s="16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119</v>
      </c>
      <c r="AF137" s="153">
        <v>0</v>
      </c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outlineLevel="1" x14ac:dyDescent="0.2">
      <c r="A138" s="154"/>
      <c r="B138" s="161"/>
      <c r="C138" s="193" t="s">
        <v>275</v>
      </c>
      <c r="D138" s="165"/>
      <c r="E138" s="169">
        <v>0.38500000000000001</v>
      </c>
      <c r="F138" s="172"/>
      <c r="G138" s="172"/>
      <c r="H138" s="172"/>
      <c r="I138" s="172"/>
      <c r="J138" s="172"/>
      <c r="K138" s="172"/>
      <c r="L138" s="172"/>
      <c r="M138" s="172"/>
      <c r="N138" s="163"/>
      <c r="O138" s="163"/>
      <c r="P138" s="163"/>
      <c r="Q138" s="163"/>
      <c r="R138" s="163"/>
      <c r="S138" s="163"/>
      <c r="T138" s="164"/>
      <c r="U138" s="16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119</v>
      </c>
      <c r="AF138" s="153">
        <v>0</v>
      </c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54">
        <v>39</v>
      </c>
      <c r="B139" s="161" t="s">
        <v>276</v>
      </c>
      <c r="C139" s="192" t="s">
        <v>277</v>
      </c>
      <c r="D139" s="163" t="s">
        <v>128</v>
      </c>
      <c r="E139" s="168">
        <v>30.303000000000001</v>
      </c>
      <c r="F139" s="171"/>
      <c r="G139" s="172">
        <f>ROUND(E139*F139,2)</f>
        <v>0</v>
      </c>
      <c r="H139" s="171"/>
      <c r="I139" s="172">
        <f>ROUND(E139*H139,2)</f>
        <v>0</v>
      </c>
      <c r="J139" s="171"/>
      <c r="K139" s="172">
        <f>ROUND(E139*J139,2)</f>
        <v>0</v>
      </c>
      <c r="L139" s="172">
        <v>21</v>
      </c>
      <c r="M139" s="172">
        <f>G139*(1+L139/100)</f>
        <v>0</v>
      </c>
      <c r="N139" s="163">
        <v>1.2800000000000001E-3</v>
      </c>
      <c r="O139" s="163">
        <f>ROUND(E139*N139,5)</f>
        <v>3.8789999999999998E-2</v>
      </c>
      <c r="P139" s="163">
        <v>1.8</v>
      </c>
      <c r="Q139" s="163">
        <f>ROUND(E139*P139,5)</f>
        <v>54.545400000000001</v>
      </c>
      <c r="R139" s="163"/>
      <c r="S139" s="163"/>
      <c r="T139" s="164">
        <v>1.52</v>
      </c>
      <c r="U139" s="163">
        <f>ROUND(E139*T139,2)</f>
        <v>46.06</v>
      </c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 t="s">
        <v>115</v>
      </c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outlineLevel="1" x14ac:dyDescent="0.2">
      <c r="A140" s="154"/>
      <c r="B140" s="161"/>
      <c r="C140" s="193" t="s">
        <v>278</v>
      </c>
      <c r="D140" s="165"/>
      <c r="E140" s="169">
        <v>27.216000000000001</v>
      </c>
      <c r="F140" s="172"/>
      <c r="G140" s="172"/>
      <c r="H140" s="172"/>
      <c r="I140" s="172"/>
      <c r="J140" s="172"/>
      <c r="K140" s="172"/>
      <c r="L140" s="172"/>
      <c r="M140" s="172"/>
      <c r="N140" s="163"/>
      <c r="O140" s="163"/>
      <c r="P140" s="163"/>
      <c r="Q140" s="163"/>
      <c r="R140" s="163"/>
      <c r="S140" s="163"/>
      <c r="T140" s="164"/>
      <c r="U140" s="16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119</v>
      </c>
      <c r="AF140" s="153">
        <v>0</v>
      </c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outlineLevel="1" x14ac:dyDescent="0.2">
      <c r="A141" s="154"/>
      <c r="B141" s="161"/>
      <c r="C141" s="193" t="s">
        <v>279</v>
      </c>
      <c r="D141" s="165"/>
      <c r="E141" s="169">
        <v>3.0870000000000002</v>
      </c>
      <c r="F141" s="172"/>
      <c r="G141" s="172"/>
      <c r="H141" s="172"/>
      <c r="I141" s="172"/>
      <c r="J141" s="172"/>
      <c r="K141" s="172"/>
      <c r="L141" s="172"/>
      <c r="M141" s="172"/>
      <c r="N141" s="163"/>
      <c r="O141" s="163"/>
      <c r="P141" s="163"/>
      <c r="Q141" s="163"/>
      <c r="R141" s="163"/>
      <c r="S141" s="163"/>
      <c r="T141" s="164"/>
      <c r="U141" s="16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119</v>
      </c>
      <c r="AF141" s="153">
        <v>0</v>
      </c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54">
        <v>40</v>
      </c>
      <c r="B142" s="161" t="s">
        <v>280</v>
      </c>
      <c r="C142" s="192" t="s">
        <v>281</v>
      </c>
      <c r="D142" s="163" t="s">
        <v>128</v>
      </c>
      <c r="E142" s="168">
        <v>38.231999999999999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63">
        <v>1.1000000000000001E-3</v>
      </c>
      <c r="O142" s="163">
        <f>ROUND(E142*N142,5)</f>
        <v>4.206E-2</v>
      </c>
      <c r="P142" s="163">
        <v>1.175</v>
      </c>
      <c r="Q142" s="163">
        <f>ROUND(E142*P142,5)</f>
        <v>44.922600000000003</v>
      </c>
      <c r="R142" s="163"/>
      <c r="S142" s="163"/>
      <c r="T142" s="164">
        <v>1.2829999999999999</v>
      </c>
      <c r="U142" s="163">
        <f>ROUND(E142*T142,2)</f>
        <v>49.05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115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54"/>
      <c r="B143" s="161"/>
      <c r="C143" s="193" t="s">
        <v>282</v>
      </c>
      <c r="D143" s="165"/>
      <c r="E143" s="169">
        <v>38.231999999999999</v>
      </c>
      <c r="F143" s="172"/>
      <c r="G143" s="172"/>
      <c r="H143" s="172"/>
      <c r="I143" s="172"/>
      <c r="J143" s="172"/>
      <c r="K143" s="172"/>
      <c r="L143" s="172"/>
      <c r="M143" s="172"/>
      <c r="N143" s="163"/>
      <c r="O143" s="163"/>
      <c r="P143" s="163"/>
      <c r="Q143" s="163"/>
      <c r="R143" s="163"/>
      <c r="S143" s="163"/>
      <c r="T143" s="164"/>
      <c r="U143" s="16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119</v>
      </c>
      <c r="AF143" s="153">
        <v>0</v>
      </c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outlineLevel="1" x14ac:dyDescent="0.2">
      <c r="A144" s="154">
        <v>41</v>
      </c>
      <c r="B144" s="161" t="s">
        <v>283</v>
      </c>
      <c r="C144" s="192" t="s">
        <v>284</v>
      </c>
      <c r="D144" s="163" t="s">
        <v>128</v>
      </c>
      <c r="E144" s="168">
        <v>5.3280000000000003</v>
      </c>
      <c r="F144" s="171"/>
      <c r="G144" s="172">
        <f>ROUND(E144*F144,2)</f>
        <v>0</v>
      </c>
      <c r="H144" s="171"/>
      <c r="I144" s="172">
        <f>ROUND(E144*H144,2)</f>
        <v>0</v>
      </c>
      <c r="J144" s="171"/>
      <c r="K144" s="172">
        <f>ROUND(E144*J144,2)</f>
        <v>0</v>
      </c>
      <c r="L144" s="172">
        <v>21</v>
      </c>
      <c r="M144" s="172">
        <f>G144*(1+L144/100)</f>
        <v>0</v>
      </c>
      <c r="N144" s="163">
        <v>1.47E-3</v>
      </c>
      <c r="O144" s="163">
        <f>ROUND(E144*N144,5)</f>
        <v>7.8300000000000002E-3</v>
      </c>
      <c r="P144" s="163">
        <v>2.4</v>
      </c>
      <c r="Q144" s="163">
        <f>ROUND(E144*P144,5)</f>
        <v>12.7872</v>
      </c>
      <c r="R144" s="163"/>
      <c r="S144" s="163"/>
      <c r="T144" s="164">
        <v>8.5</v>
      </c>
      <c r="U144" s="163">
        <f>ROUND(E144*T144,2)</f>
        <v>45.29</v>
      </c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 t="s">
        <v>115</v>
      </c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54"/>
      <c r="B145" s="161"/>
      <c r="C145" s="193" t="s">
        <v>285</v>
      </c>
      <c r="D145" s="165"/>
      <c r="E145" s="169">
        <v>5.3280000000000003</v>
      </c>
      <c r="F145" s="172"/>
      <c r="G145" s="172"/>
      <c r="H145" s="172"/>
      <c r="I145" s="172"/>
      <c r="J145" s="172"/>
      <c r="K145" s="172"/>
      <c r="L145" s="172"/>
      <c r="M145" s="172"/>
      <c r="N145" s="163"/>
      <c r="O145" s="163"/>
      <c r="P145" s="163"/>
      <c r="Q145" s="163"/>
      <c r="R145" s="163"/>
      <c r="S145" s="163"/>
      <c r="T145" s="164"/>
      <c r="U145" s="16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 t="s">
        <v>119</v>
      </c>
      <c r="AF145" s="153">
        <v>0</v>
      </c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54">
        <v>42</v>
      </c>
      <c r="B146" s="161" t="s">
        <v>286</v>
      </c>
      <c r="C146" s="192" t="s">
        <v>287</v>
      </c>
      <c r="D146" s="163" t="s">
        <v>201</v>
      </c>
      <c r="E146" s="168">
        <v>176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63">
        <v>0</v>
      </c>
      <c r="O146" s="163">
        <f>ROUND(E146*N146,5)</f>
        <v>0</v>
      </c>
      <c r="P146" s="163">
        <v>5.0000000000000001E-3</v>
      </c>
      <c r="Q146" s="163">
        <f>ROUND(E146*P146,5)</f>
        <v>0.88</v>
      </c>
      <c r="R146" s="163"/>
      <c r="S146" s="163"/>
      <c r="T146" s="164">
        <v>0.39</v>
      </c>
      <c r="U146" s="163">
        <f>ROUND(E146*T146,2)</f>
        <v>68.64</v>
      </c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 t="s">
        <v>115</v>
      </c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54"/>
      <c r="B147" s="161"/>
      <c r="C147" s="193" t="s">
        <v>288</v>
      </c>
      <c r="D147" s="165"/>
      <c r="E147" s="169">
        <v>176</v>
      </c>
      <c r="F147" s="172"/>
      <c r="G147" s="172"/>
      <c r="H147" s="172"/>
      <c r="I147" s="172"/>
      <c r="J147" s="172"/>
      <c r="K147" s="172"/>
      <c r="L147" s="172"/>
      <c r="M147" s="172"/>
      <c r="N147" s="163"/>
      <c r="O147" s="163"/>
      <c r="P147" s="163"/>
      <c r="Q147" s="163"/>
      <c r="R147" s="163"/>
      <c r="S147" s="163"/>
      <c r="T147" s="164"/>
      <c r="U147" s="16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 t="s">
        <v>119</v>
      </c>
      <c r="AF147" s="153">
        <v>0</v>
      </c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x14ac:dyDescent="0.2">
      <c r="A148" s="155" t="s">
        <v>110</v>
      </c>
      <c r="B148" s="162" t="s">
        <v>77</v>
      </c>
      <c r="C148" s="194" t="s">
        <v>78</v>
      </c>
      <c r="D148" s="166"/>
      <c r="E148" s="170"/>
      <c r="F148" s="173"/>
      <c r="G148" s="173">
        <f>SUMIF(AE149:AE163,"&lt;&gt;NOR",G149:G163)</f>
        <v>0</v>
      </c>
      <c r="H148" s="173"/>
      <c r="I148" s="173">
        <f>SUM(I149:I163)</f>
        <v>0</v>
      </c>
      <c r="J148" s="173"/>
      <c r="K148" s="173">
        <f>SUM(K149:K163)</f>
        <v>0</v>
      </c>
      <c r="L148" s="173"/>
      <c r="M148" s="173">
        <f>SUM(M149:M163)</f>
        <v>0</v>
      </c>
      <c r="N148" s="166"/>
      <c r="O148" s="166">
        <f>SUM(O149:O163)</f>
        <v>0.75983999999999996</v>
      </c>
      <c r="P148" s="166"/>
      <c r="Q148" s="166">
        <f>SUM(Q149:Q163)</f>
        <v>11.17431</v>
      </c>
      <c r="R148" s="166"/>
      <c r="S148" s="166"/>
      <c r="T148" s="167"/>
      <c r="U148" s="166">
        <f>SUM(U149:U163)</f>
        <v>193.82</v>
      </c>
      <c r="AE148" t="s">
        <v>111</v>
      </c>
    </row>
    <row r="149" spans="1:60" outlineLevel="1" x14ac:dyDescent="0.2">
      <c r="A149" s="154">
        <v>43</v>
      </c>
      <c r="B149" s="161" t="s">
        <v>289</v>
      </c>
      <c r="C149" s="192" t="s">
        <v>290</v>
      </c>
      <c r="D149" s="163" t="s">
        <v>163</v>
      </c>
      <c r="E149" s="168">
        <v>16</v>
      </c>
      <c r="F149" s="171"/>
      <c r="G149" s="172">
        <f>ROUND(E149*F149,2)</f>
        <v>0</v>
      </c>
      <c r="H149" s="171"/>
      <c r="I149" s="172">
        <f>ROUND(E149*H149,2)</f>
        <v>0</v>
      </c>
      <c r="J149" s="171"/>
      <c r="K149" s="172">
        <f>ROUND(E149*J149,2)</f>
        <v>0</v>
      </c>
      <c r="L149" s="172">
        <v>21</v>
      </c>
      <c r="M149" s="172">
        <f>G149*(1+L149/100)</f>
        <v>0</v>
      </c>
      <c r="N149" s="163">
        <v>4.7489999999999997E-2</v>
      </c>
      <c r="O149" s="163">
        <f>ROUND(E149*N149,5)</f>
        <v>0.75983999999999996</v>
      </c>
      <c r="P149" s="163">
        <v>0</v>
      </c>
      <c r="Q149" s="163">
        <f>ROUND(E149*P149,5)</f>
        <v>0</v>
      </c>
      <c r="R149" s="163"/>
      <c r="S149" s="163"/>
      <c r="T149" s="164">
        <v>3.4820000000000002</v>
      </c>
      <c r="U149" s="163">
        <f>ROUND(E149*T149,2)</f>
        <v>55.71</v>
      </c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 t="s">
        <v>115</v>
      </c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outlineLevel="1" x14ac:dyDescent="0.2">
      <c r="A150" s="154"/>
      <c r="B150" s="161"/>
      <c r="C150" s="193" t="s">
        <v>291</v>
      </c>
      <c r="D150" s="165"/>
      <c r="E150" s="169">
        <v>8</v>
      </c>
      <c r="F150" s="172"/>
      <c r="G150" s="172"/>
      <c r="H150" s="172"/>
      <c r="I150" s="172"/>
      <c r="J150" s="172"/>
      <c r="K150" s="172"/>
      <c r="L150" s="172"/>
      <c r="M150" s="172"/>
      <c r="N150" s="163"/>
      <c r="O150" s="163"/>
      <c r="P150" s="163"/>
      <c r="Q150" s="163"/>
      <c r="R150" s="163"/>
      <c r="S150" s="163"/>
      <c r="T150" s="164"/>
      <c r="U150" s="16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 t="s">
        <v>119</v>
      </c>
      <c r="AF150" s="153">
        <v>0</v>
      </c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</row>
    <row r="151" spans="1:60" outlineLevel="1" x14ac:dyDescent="0.2">
      <c r="A151" s="154"/>
      <c r="B151" s="161"/>
      <c r="C151" s="193" t="s">
        <v>292</v>
      </c>
      <c r="D151" s="165"/>
      <c r="E151" s="169">
        <v>8</v>
      </c>
      <c r="F151" s="172"/>
      <c r="G151" s="172"/>
      <c r="H151" s="172"/>
      <c r="I151" s="172"/>
      <c r="J151" s="172"/>
      <c r="K151" s="172"/>
      <c r="L151" s="172"/>
      <c r="M151" s="172"/>
      <c r="N151" s="163"/>
      <c r="O151" s="163"/>
      <c r="P151" s="163"/>
      <c r="Q151" s="163"/>
      <c r="R151" s="163"/>
      <c r="S151" s="163"/>
      <c r="T151" s="164"/>
      <c r="U151" s="16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 t="s">
        <v>119</v>
      </c>
      <c r="AF151" s="153">
        <v>0</v>
      </c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54">
        <v>44</v>
      </c>
      <c r="B152" s="161" t="s">
        <v>293</v>
      </c>
      <c r="C152" s="192" t="s">
        <v>294</v>
      </c>
      <c r="D152" s="163" t="s">
        <v>114</v>
      </c>
      <c r="E152" s="168">
        <v>174.375</v>
      </c>
      <c r="F152" s="171"/>
      <c r="G152" s="172">
        <f>ROUND(E152*F152,2)</f>
        <v>0</v>
      </c>
      <c r="H152" s="171"/>
      <c r="I152" s="172">
        <f>ROUND(E152*H152,2)</f>
        <v>0</v>
      </c>
      <c r="J152" s="171"/>
      <c r="K152" s="172">
        <f>ROUND(E152*J152,2)</f>
        <v>0</v>
      </c>
      <c r="L152" s="172">
        <v>21</v>
      </c>
      <c r="M152" s="172">
        <f>G152*(1+L152/100)</f>
        <v>0</v>
      </c>
      <c r="N152" s="163">
        <v>0</v>
      </c>
      <c r="O152" s="163">
        <f>ROUND(E152*N152,5)</f>
        <v>0</v>
      </c>
      <c r="P152" s="163">
        <v>0.01</v>
      </c>
      <c r="Q152" s="163">
        <f>ROUND(E152*P152,5)</f>
        <v>1.7437499999999999</v>
      </c>
      <c r="R152" s="163"/>
      <c r="S152" s="163"/>
      <c r="T152" s="164">
        <v>0.04</v>
      </c>
      <c r="U152" s="163">
        <f>ROUND(E152*T152,2)</f>
        <v>6.98</v>
      </c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 t="s">
        <v>115</v>
      </c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outlineLevel="1" x14ac:dyDescent="0.2">
      <c r="A153" s="154"/>
      <c r="B153" s="161"/>
      <c r="C153" s="251" t="s">
        <v>295</v>
      </c>
      <c r="D153" s="252"/>
      <c r="E153" s="253"/>
      <c r="F153" s="254"/>
      <c r="G153" s="255"/>
      <c r="H153" s="172"/>
      <c r="I153" s="172"/>
      <c r="J153" s="172"/>
      <c r="K153" s="172"/>
      <c r="L153" s="172"/>
      <c r="M153" s="172"/>
      <c r="N153" s="163"/>
      <c r="O153" s="163"/>
      <c r="P153" s="163"/>
      <c r="Q153" s="163"/>
      <c r="R153" s="163"/>
      <c r="S153" s="163"/>
      <c r="T153" s="164"/>
      <c r="U153" s="16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 t="s">
        <v>117</v>
      </c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6" t="str">
        <f>C153</f>
        <v>v ceně je započetneno očištění zdiva, vyškrábíní spár</v>
      </c>
      <c r="BB153" s="153"/>
      <c r="BC153" s="153"/>
      <c r="BD153" s="153"/>
      <c r="BE153" s="153"/>
      <c r="BF153" s="153"/>
      <c r="BG153" s="153"/>
      <c r="BH153" s="153"/>
    </row>
    <row r="154" spans="1:60" ht="22.5" outlineLevel="1" x14ac:dyDescent="0.2">
      <c r="A154" s="154"/>
      <c r="B154" s="161"/>
      <c r="C154" s="193" t="s">
        <v>296</v>
      </c>
      <c r="D154" s="165"/>
      <c r="E154" s="169">
        <v>159.84</v>
      </c>
      <c r="F154" s="172"/>
      <c r="G154" s="172"/>
      <c r="H154" s="172"/>
      <c r="I154" s="172"/>
      <c r="J154" s="172"/>
      <c r="K154" s="172"/>
      <c r="L154" s="172"/>
      <c r="M154" s="172"/>
      <c r="N154" s="163"/>
      <c r="O154" s="163"/>
      <c r="P154" s="163"/>
      <c r="Q154" s="163"/>
      <c r="R154" s="163"/>
      <c r="S154" s="163"/>
      <c r="T154" s="164"/>
      <c r="U154" s="16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 t="s">
        <v>119</v>
      </c>
      <c r="AF154" s="153">
        <v>0</v>
      </c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outlineLevel="1" x14ac:dyDescent="0.2">
      <c r="A155" s="154"/>
      <c r="B155" s="161"/>
      <c r="C155" s="193" t="s">
        <v>205</v>
      </c>
      <c r="D155" s="165"/>
      <c r="E155" s="169">
        <v>14.535</v>
      </c>
      <c r="F155" s="172"/>
      <c r="G155" s="172"/>
      <c r="H155" s="172"/>
      <c r="I155" s="172"/>
      <c r="J155" s="172"/>
      <c r="K155" s="172"/>
      <c r="L155" s="172"/>
      <c r="M155" s="172"/>
      <c r="N155" s="163"/>
      <c r="O155" s="163"/>
      <c r="P155" s="163"/>
      <c r="Q155" s="163"/>
      <c r="R155" s="163"/>
      <c r="S155" s="163"/>
      <c r="T155" s="164"/>
      <c r="U155" s="16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 t="s">
        <v>119</v>
      </c>
      <c r="AF155" s="153">
        <v>0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outlineLevel="1" x14ac:dyDescent="0.2">
      <c r="A156" s="154">
        <v>45</v>
      </c>
      <c r="B156" s="161" t="s">
        <v>297</v>
      </c>
      <c r="C156" s="192" t="s">
        <v>298</v>
      </c>
      <c r="D156" s="163" t="s">
        <v>114</v>
      </c>
      <c r="E156" s="168">
        <v>159.84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63">
        <v>0</v>
      </c>
      <c r="O156" s="163">
        <f>ROUND(E156*N156,5)</f>
        <v>0</v>
      </c>
      <c r="P156" s="163">
        <v>5.8999999999999997E-2</v>
      </c>
      <c r="Q156" s="163">
        <f>ROUND(E156*P156,5)</f>
        <v>9.4305599999999998</v>
      </c>
      <c r="R156" s="163"/>
      <c r="S156" s="163"/>
      <c r="T156" s="164">
        <v>0.2</v>
      </c>
      <c r="U156" s="163">
        <f>ROUND(E156*T156,2)</f>
        <v>31.97</v>
      </c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 t="s">
        <v>115</v>
      </c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outlineLevel="1" x14ac:dyDescent="0.2">
      <c r="A157" s="154"/>
      <c r="B157" s="161"/>
      <c r="C157" s="251" t="s">
        <v>295</v>
      </c>
      <c r="D157" s="252"/>
      <c r="E157" s="253"/>
      <c r="F157" s="254"/>
      <c r="G157" s="255"/>
      <c r="H157" s="172"/>
      <c r="I157" s="172"/>
      <c r="J157" s="172"/>
      <c r="K157" s="172"/>
      <c r="L157" s="172"/>
      <c r="M157" s="172"/>
      <c r="N157" s="163"/>
      <c r="O157" s="163"/>
      <c r="P157" s="163"/>
      <c r="Q157" s="163"/>
      <c r="R157" s="163"/>
      <c r="S157" s="163"/>
      <c r="T157" s="164"/>
      <c r="U157" s="16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 t="s">
        <v>117</v>
      </c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6" t="str">
        <f>C157</f>
        <v>v ceně je započetneno očištění zdiva, vyškrábíní spár</v>
      </c>
      <c r="BB157" s="153"/>
      <c r="BC157" s="153"/>
      <c r="BD157" s="153"/>
      <c r="BE157" s="153"/>
      <c r="BF157" s="153"/>
      <c r="BG157" s="153"/>
      <c r="BH157" s="153"/>
    </row>
    <row r="158" spans="1:60" ht="22.5" outlineLevel="1" x14ac:dyDescent="0.2">
      <c r="A158" s="154"/>
      <c r="B158" s="161"/>
      <c r="C158" s="193" t="s">
        <v>299</v>
      </c>
      <c r="D158" s="165"/>
      <c r="E158" s="169">
        <v>159.84</v>
      </c>
      <c r="F158" s="172"/>
      <c r="G158" s="172"/>
      <c r="H158" s="172"/>
      <c r="I158" s="172"/>
      <c r="J158" s="172"/>
      <c r="K158" s="172"/>
      <c r="L158" s="172"/>
      <c r="M158" s="172"/>
      <c r="N158" s="163"/>
      <c r="O158" s="163"/>
      <c r="P158" s="163"/>
      <c r="Q158" s="163"/>
      <c r="R158" s="163"/>
      <c r="S158" s="163"/>
      <c r="T158" s="164"/>
      <c r="U158" s="16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 t="s">
        <v>119</v>
      </c>
      <c r="AF158" s="153">
        <v>0</v>
      </c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</row>
    <row r="159" spans="1:60" ht="22.5" outlineLevel="1" x14ac:dyDescent="0.2">
      <c r="A159" s="154">
        <v>46</v>
      </c>
      <c r="B159" s="161" t="s">
        <v>300</v>
      </c>
      <c r="C159" s="192" t="s">
        <v>301</v>
      </c>
      <c r="D159" s="163" t="s">
        <v>145</v>
      </c>
      <c r="E159" s="168">
        <v>202.37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63">
        <v>0</v>
      </c>
      <c r="O159" s="163">
        <f>ROUND(E159*N159,5)</f>
        <v>0</v>
      </c>
      <c r="P159" s="163">
        <v>0</v>
      </c>
      <c r="Q159" s="163">
        <f>ROUND(E159*P159,5)</f>
        <v>0</v>
      </c>
      <c r="R159" s="163"/>
      <c r="S159" s="163"/>
      <c r="T159" s="164">
        <v>0.49</v>
      </c>
      <c r="U159" s="163">
        <f>ROUND(E159*T159,2)</f>
        <v>99.16</v>
      </c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 t="s">
        <v>115</v>
      </c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54"/>
      <c r="B160" s="161"/>
      <c r="C160" s="193" t="s">
        <v>302</v>
      </c>
      <c r="D160" s="165"/>
      <c r="E160" s="169">
        <v>202.37</v>
      </c>
      <c r="F160" s="172"/>
      <c r="G160" s="172"/>
      <c r="H160" s="172"/>
      <c r="I160" s="172"/>
      <c r="J160" s="172"/>
      <c r="K160" s="172"/>
      <c r="L160" s="172"/>
      <c r="M160" s="172"/>
      <c r="N160" s="163"/>
      <c r="O160" s="163"/>
      <c r="P160" s="163"/>
      <c r="Q160" s="163"/>
      <c r="R160" s="163"/>
      <c r="S160" s="163"/>
      <c r="T160" s="164"/>
      <c r="U160" s="16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 t="s">
        <v>119</v>
      </c>
      <c r="AF160" s="153">
        <v>0</v>
      </c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54">
        <v>47</v>
      </c>
      <c r="B161" s="161" t="s">
        <v>303</v>
      </c>
      <c r="C161" s="192" t="s">
        <v>304</v>
      </c>
      <c r="D161" s="163" t="s">
        <v>145</v>
      </c>
      <c r="E161" s="168">
        <v>7082.95</v>
      </c>
      <c r="F161" s="171"/>
      <c r="G161" s="172">
        <f>ROUND(E161*F161,2)</f>
        <v>0</v>
      </c>
      <c r="H161" s="171"/>
      <c r="I161" s="172">
        <f>ROUND(E161*H161,2)</f>
        <v>0</v>
      </c>
      <c r="J161" s="171"/>
      <c r="K161" s="172">
        <f>ROUND(E161*J161,2)</f>
        <v>0</v>
      </c>
      <c r="L161" s="172">
        <v>21</v>
      </c>
      <c r="M161" s="172">
        <f>G161*(1+L161/100)</f>
        <v>0</v>
      </c>
      <c r="N161" s="163">
        <v>0</v>
      </c>
      <c r="O161" s="163">
        <f>ROUND(E161*N161,5)</f>
        <v>0</v>
      </c>
      <c r="P161" s="163">
        <v>0</v>
      </c>
      <c r="Q161" s="163">
        <f>ROUND(E161*P161,5)</f>
        <v>0</v>
      </c>
      <c r="R161" s="163"/>
      <c r="S161" s="163"/>
      <c r="T161" s="164">
        <v>0</v>
      </c>
      <c r="U161" s="163">
        <f>ROUND(E161*T161,2)</f>
        <v>0</v>
      </c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 t="s">
        <v>115</v>
      </c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54"/>
      <c r="B162" s="161"/>
      <c r="C162" s="193" t="s">
        <v>305</v>
      </c>
      <c r="D162" s="165"/>
      <c r="E162" s="169">
        <v>7082.95</v>
      </c>
      <c r="F162" s="172"/>
      <c r="G162" s="172"/>
      <c r="H162" s="172"/>
      <c r="I162" s="172"/>
      <c r="J162" s="172"/>
      <c r="K162" s="172"/>
      <c r="L162" s="172"/>
      <c r="M162" s="172"/>
      <c r="N162" s="163"/>
      <c r="O162" s="163"/>
      <c r="P162" s="163"/>
      <c r="Q162" s="163"/>
      <c r="R162" s="163"/>
      <c r="S162" s="163"/>
      <c r="T162" s="164"/>
      <c r="U162" s="16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 t="s">
        <v>119</v>
      </c>
      <c r="AF162" s="153">
        <v>0</v>
      </c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54">
        <v>48</v>
      </c>
      <c r="B163" s="161" t="s">
        <v>306</v>
      </c>
      <c r="C163" s="192" t="s">
        <v>307</v>
      </c>
      <c r="D163" s="163" t="s">
        <v>145</v>
      </c>
      <c r="E163" s="168">
        <v>202.22</v>
      </c>
      <c r="F163" s="171"/>
      <c r="G163" s="172">
        <f>ROUND(E163*F163,2)</f>
        <v>0</v>
      </c>
      <c r="H163" s="171"/>
      <c r="I163" s="172">
        <f>ROUND(E163*H163,2)</f>
        <v>0</v>
      </c>
      <c r="J163" s="171"/>
      <c r="K163" s="172">
        <f>ROUND(E163*J163,2)</f>
        <v>0</v>
      </c>
      <c r="L163" s="172">
        <v>21</v>
      </c>
      <c r="M163" s="172">
        <f>G163*(1+L163/100)</f>
        <v>0</v>
      </c>
      <c r="N163" s="163">
        <v>0</v>
      </c>
      <c r="O163" s="163">
        <f>ROUND(E163*N163,5)</f>
        <v>0</v>
      </c>
      <c r="P163" s="163">
        <v>0</v>
      </c>
      <c r="Q163" s="163">
        <f>ROUND(E163*P163,5)</f>
        <v>0</v>
      </c>
      <c r="R163" s="163"/>
      <c r="S163" s="163"/>
      <c r="T163" s="164">
        <v>0</v>
      </c>
      <c r="U163" s="163">
        <f>ROUND(E163*T163,2)</f>
        <v>0</v>
      </c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 t="s">
        <v>115</v>
      </c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x14ac:dyDescent="0.2">
      <c r="A164" s="155" t="s">
        <v>110</v>
      </c>
      <c r="B164" s="162" t="s">
        <v>79</v>
      </c>
      <c r="C164" s="194" t="s">
        <v>80</v>
      </c>
      <c r="D164" s="166"/>
      <c r="E164" s="170"/>
      <c r="F164" s="173"/>
      <c r="G164" s="173">
        <f>SUMIF(AE165:AE170,"&lt;&gt;NOR",G165:G170)</f>
        <v>0</v>
      </c>
      <c r="H164" s="173"/>
      <c r="I164" s="173">
        <f>SUM(I165:I170)</f>
        <v>0</v>
      </c>
      <c r="J164" s="173"/>
      <c r="K164" s="173">
        <f>SUM(K165:K170)</f>
        <v>0</v>
      </c>
      <c r="L164" s="173"/>
      <c r="M164" s="173">
        <f>SUM(M165:M170)</f>
        <v>0</v>
      </c>
      <c r="N164" s="166"/>
      <c r="O164" s="166">
        <f>SUM(O165:O170)</f>
        <v>0</v>
      </c>
      <c r="P164" s="166"/>
      <c r="Q164" s="166">
        <f>SUM(Q165:Q170)</f>
        <v>0</v>
      </c>
      <c r="R164" s="166"/>
      <c r="S164" s="166"/>
      <c r="T164" s="167"/>
      <c r="U164" s="166">
        <f>SUM(U165:U170)</f>
        <v>330.55</v>
      </c>
      <c r="AE164" t="s">
        <v>111</v>
      </c>
    </row>
    <row r="165" spans="1:60" outlineLevel="1" x14ac:dyDescent="0.2">
      <c r="A165" s="154">
        <v>49</v>
      </c>
      <c r="B165" s="161" t="s">
        <v>308</v>
      </c>
      <c r="C165" s="192" t="s">
        <v>309</v>
      </c>
      <c r="D165" s="163" t="s">
        <v>145</v>
      </c>
      <c r="E165" s="168">
        <v>325.90000000000003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63">
        <v>0</v>
      </c>
      <c r="O165" s="163">
        <f>ROUND(E165*N165,5)</f>
        <v>0</v>
      </c>
      <c r="P165" s="163">
        <v>0</v>
      </c>
      <c r="Q165" s="163">
        <f>ROUND(E165*P165,5)</f>
        <v>0</v>
      </c>
      <c r="R165" s="163"/>
      <c r="S165" s="163"/>
      <c r="T165" s="164">
        <v>0.9385</v>
      </c>
      <c r="U165" s="163">
        <f>ROUND(E165*T165,2)</f>
        <v>305.86</v>
      </c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 t="s">
        <v>115</v>
      </c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outlineLevel="1" x14ac:dyDescent="0.2">
      <c r="A166" s="154"/>
      <c r="B166" s="161"/>
      <c r="C166" s="193" t="s">
        <v>310</v>
      </c>
      <c r="D166" s="165"/>
      <c r="E166" s="169">
        <v>325.89999999999998</v>
      </c>
      <c r="F166" s="172"/>
      <c r="G166" s="172"/>
      <c r="H166" s="172"/>
      <c r="I166" s="172"/>
      <c r="J166" s="172"/>
      <c r="K166" s="172"/>
      <c r="L166" s="172"/>
      <c r="M166" s="172"/>
      <c r="N166" s="163"/>
      <c r="O166" s="163"/>
      <c r="P166" s="163"/>
      <c r="Q166" s="163"/>
      <c r="R166" s="163"/>
      <c r="S166" s="163"/>
      <c r="T166" s="164"/>
      <c r="U166" s="16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 t="s">
        <v>119</v>
      </c>
      <c r="AF166" s="153">
        <v>0</v>
      </c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outlineLevel="1" x14ac:dyDescent="0.2">
      <c r="A167" s="154">
        <v>50</v>
      </c>
      <c r="B167" s="161" t="s">
        <v>311</v>
      </c>
      <c r="C167" s="192" t="s">
        <v>312</v>
      </c>
      <c r="D167" s="163" t="s">
        <v>145</v>
      </c>
      <c r="E167" s="168">
        <v>260.71999999999997</v>
      </c>
      <c r="F167" s="171"/>
      <c r="G167" s="172">
        <f>ROUND(E167*F167,2)</f>
        <v>0</v>
      </c>
      <c r="H167" s="171"/>
      <c r="I167" s="172">
        <f>ROUND(E167*H167,2)</f>
        <v>0</v>
      </c>
      <c r="J167" s="171"/>
      <c r="K167" s="172">
        <f>ROUND(E167*J167,2)</f>
        <v>0</v>
      </c>
      <c r="L167" s="172">
        <v>21</v>
      </c>
      <c r="M167" s="172">
        <f>G167*(1+L167/100)</f>
        <v>0</v>
      </c>
      <c r="N167" s="163">
        <v>0</v>
      </c>
      <c r="O167" s="163">
        <f>ROUND(E167*N167,5)</f>
        <v>0</v>
      </c>
      <c r="P167" s="163">
        <v>0</v>
      </c>
      <c r="Q167" s="163">
        <f>ROUND(E167*P167,5)</f>
        <v>0</v>
      </c>
      <c r="R167" s="163"/>
      <c r="S167" s="163"/>
      <c r="T167" s="164">
        <v>0</v>
      </c>
      <c r="U167" s="163">
        <f>ROUND(E167*T167,2)</f>
        <v>0</v>
      </c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 t="s">
        <v>115</v>
      </c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outlineLevel="1" x14ac:dyDescent="0.2">
      <c r="A168" s="154"/>
      <c r="B168" s="161"/>
      <c r="C168" s="193" t="s">
        <v>313</v>
      </c>
      <c r="D168" s="165"/>
      <c r="E168" s="169">
        <v>260.72000000000003</v>
      </c>
      <c r="F168" s="172"/>
      <c r="G168" s="172"/>
      <c r="H168" s="172"/>
      <c r="I168" s="172"/>
      <c r="J168" s="172"/>
      <c r="K168" s="172"/>
      <c r="L168" s="172"/>
      <c r="M168" s="172"/>
      <c r="N168" s="163"/>
      <c r="O168" s="163"/>
      <c r="P168" s="163"/>
      <c r="Q168" s="163"/>
      <c r="R168" s="163"/>
      <c r="S168" s="163"/>
      <c r="T168" s="164"/>
      <c r="U168" s="16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 t="s">
        <v>119</v>
      </c>
      <c r="AF168" s="153">
        <v>0</v>
      </c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outlineLevel="1" x14ac:dyDescent="0.2">
      <c r="A169" s="154">
        <v>51</v>
      </c>
      <c r="B169" s="161" t="s">
        <v>314</v>
      </c>
      <c r="C169" s="192" t="s">
        <v>315</v>
      </c>
      <c r="D169" s="163" t="s">
        <v>145</v>
      </c>
      <c r="E169" s="168">
        <v>3.36</v>
      </c>
      <c r="F169" s="171"/>
      <c r="G169" s="172">
        <f>ROUND(E169*F169,2)</f>
        <v>0</v>
      </c>
      <c r="H169" s="171"/>
      <c r="I169" s="172">
        <f>ROUND(E169*H169,2)</f>
        <v>0</v>
      </c>
      <c r="J169" s="171"/>
      <c r="K169" s="172">
        <f>ROUND(E169*J169,2)</f>
        <v>0</v>
      </c>
      <c r="L169" s="172">
        <v>21</v>
      </c>
      <c r="M169" s="172">
        <f>G169*(1+L169/100)</f>
        <v>0</v>
      </c>
      <c r="N169" s="163">
        <v>0</v>
      </c>
      <c r="O169" s="163">
        <f>ROUND(E169*N169,5)</f>
        <v>0</v>
      </c>
      <c r="P169" s="163">
        <v>0</v>
      </c>
      <c r="Q169" s="163">
        <f>ROUND(E169*P169,5)</f>
        <v>0</v>
      </c>
      <c r="R169" s="163"/>
      <c r="S169" s="163"/>
      <c r="T169" s="164">
        <v>7.3479999999999999</v>
      </c>
      <c r="U169" s="163">
        <f>ROUND(E169*T169,2)</f>
        <v>24.69</v>
      </c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 t="s">
        <v>115</v>
      </c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54">
        <v>52</v>
      </c>
      <c r="B170" s="161" t="s">
        <v>316</v>
      </c>
      <c r="C170" s="192" t="s">
        <v>317</v>
      </c>
      <c r="D170" s="163" t="s">
        <v>145</v>
      </c>
      <c r="E170" s="168">
        <v>3.36</v>
      </c>
      <c r="F170" s="171"/>
      <c r="G170" s="172">
        <f>ROUND(E170*F170,2)</f>
        <v>0</v>
      </c>
      <c r="H170" s="171"/>
      <c r="I170" s="172">
        <f>ROUND(E170*H170,2)</f>
        <v>0</v>
      </c>
      <c r="J170" s="171"/>
      <c r="K170" s="172">
        <f>ROUND(E170*J170,2)</f>
        <v>0</v>
      </c>
      <c r="L170" s="172">
        <v>21</v>
      </c>
      <c r="M170" s="172">
        <f>G170*(1+L170/100)</f>
        <v>0</v>
      </c>
      <c r="N170" s="163">
        <v>0</v>
      </c>
      <c r="O170" s="163">
        <f>ROUND(E170*N170,5)</f>
        <v>0</v>
      </c>
      <c r="P170" s="163">
        <v>0</v>
      </c>
      <c r="Q170" s="163">
        <f>ROUND(E170*P170,5)</f>
        <v>0</v>
      </c>
      <c r="R170" s="163"/>
      <c r="S170" s="163"/>
      <c r="T170" s="164">
        <v>0</v>
      </c>
      <c r="U170" s="163">
        <f>ROUND(E170*T170,2)</f>
        <v>0</v>
      </c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 t="s">
        <v>115</v>
      </c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x14ac:dyDescent="0.2">
      <c r="A171" s="155" t="s">
        <v>110</v>
      </c>
      <c r="B171" s="162" t="s">
        <v>81</v>
      </c>
      <c r="C171" s="194" t="s">
        <v>82</v>
      </c>
      <c r="D171" s="166"/>
      <c r="E171" s="170"/>
      <c r="F171" s="173"/>
      <c r="G171" s="173">
        <f>SUMIF(AE172:AE176,"&lt;&gt;NOR",G172:G176)</f>
        <v>0</v>
      </c>
      <c r="H171" s="173"/>
      <c r="I171" s="173">
        <f>SUM(I172:I176)</f>
        <v>0</v>
      </c>
      <c r="J171" s="173"/>
      <c r="K171" s="173">
        <f>SUM(K172:K176)</f>
        <v>0</v>
      </c>
      <c r="L171" s="173"/>
      <c r="M171" s="173">
        <f>SUM(M172:M176)</f>
        <v>0</v>
      </c>
      <c r="N171" s="166"/>
      <c r="O171" s="166">
        <f>SUM(O172:O176)</f>
        <v>0.15887999999999999</v>
      </c>
      <c r="P171" s="166"/>
      <c r="Q171" s="166">
        <f>SUM(Q172:Q176)</f>
        <v>0</v>
      </c>
      <c r="R171" s="166"/>
      <c r="S171" s="166"/>
      <c r="T171" s="167"/>
      <c r="U171" s="166">
        <f>SUM(U172:U176)</f>
        <v>7.5</v>
      </c>
      <c r="AE171" t="s">
        <v>111</v>
      </c>
    </row>
    <row r="172" spans="1:60" ht="22.5" outlineLevel="1" x14ac:dyDescent="0.2">
      <c r="A172" s="154">
        <v>53</v>
      </c>
      <c r="B172" s="161" t="s">
        <v>318</v>
      </c>
      <c r="C172" s="192" t="s">
        <v>319</v>
      </c>
      <c r="D172" s="163" t="s">
        <v>114</v>
      </c>
      <c r="E172" s="168">
        <v>32.624000000000002</v>
      </c>
      <c r="F172" s="171"/>
      <c r="G172" s="172">
        <f>ROUND(E172*F172,2)</f>
        <v>0</v>
      </c>
      <c r="H172" s="171"/>
      <c r="I172" s="172">
        <f>ROUND(E172*H172,2)</f>
        <v>0</v>
      </c>
      <c r="J172" s="171"/>
      <c r="K172" s="172">
        <f>ROUND(E172*J172,2)</f>
        <v>0</v>
      </c>
      <c r="L172" s="172">
        <v>21</v>
      </c>
      <c r="M172" s="172">
        <f>G172*(1+L172/100)</f>
        <v>0</v>
      </c>
      <c r="N172" s="163">
        <v>4.8700000000000002E-3</v>
      </c>
      <c r="O172" s="163">
        <f>ROUND(E172*N172,5)</f>
        <v>0.15887999999999999</v>
      </c>
      <c r="P172" s="163">
        <v>0</v>
      </c>
      <c r="Q172" s="163">
        <f>ROUND(E172*P172,5)</f>
        <v>0</v>
      </c>
      <c r="R172" s="163"/>
      <c r="S172" s="163"/>
      <c r="T172" s="164">
        <v>0.22991</v>
      </c>
      <c r="U172" s="163">
        <f>ROUND(E172*T172,2)</f>
        <v>7.5</v>
      </c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 t="s">
        <v>115</v>
      </c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54"/>
      <c r="B173" s="161"/>
      <c r="C173" s="193" t="s">
        <v>320</v>
      </c>
      <c r="D173" s="165"/>
      <c r="E173" s="169">
        <v>4.8040000000000003</v>
      </c>
      <c r="F173" s="172"/>
      <c r="G173" s="172"/>
      <c r="H173" s="172"/>
      <c r="I173" s="172"/>
      <c r="J173" s="172"/>
      <c r="K173" s="172"/>
      <c r="L173" s="172"/>
      <c r="M173" s="172"/>
      <c r="N173" s="163"/>
      <c r="O173" s="163"/>
      <c r="P173" s="163"/>
      <c r="Q173" s="163"/>
      <c r="R173" s="163"/>
      <c r="S173" s="163"/>
      <c r="T173" s="164"/>
      <c r="U173" s="16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 t="s">
        <v>119</v>
      </c>
      <c r="AF173" s="153">
        <v>0</v>
      </c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outlineLevel="1" x14ac:dyDescent="0.2">
      <c r="A174" s="154"/>
      <c r="B174" s="161"/>
      <c r="C174" s="193" t="s">
        <v>321</v>
      </c>
      <c r="D174" s="165"/>
      <c r="E174" s="169">
        <v>1.74</v>
      </c>
      <c r="F174" s="172"/>
      <c r="G174" s="172"/>
      <c r="H174" s="172"/>
      <c r="I174" s="172"/>
      <c r="J174" s="172"/>
      <c r="K174" s="172"/>
      <c r="L174" s="172"/>
      <c r="M174" s="172"/>
      <c r="N174" s="163"/>
      <c r="O174" s="163"/>
      <c r="P174" s="163"/>
      <c r="Q174" s="163"/>
      <c r="R174" s="163"/>
      <c r="S174" s="163"/>
      <c r="T174" s="164"/>
      <c r="U174" s="16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 t="s">
        <v>119</v>
      </c>
      <c r="AF174" s="153">
        <v>0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outlineLevel="1" x14ac:dyDescent="0.2">
      <c r="A175" s="154"/>
      <c r="B175" s="161"/>
      <c r="C175" s="193" t="s">
        <v>322</v>
      </c>
      <c r="D175" s="165"/>
      <c r="E175" s="169">
        <v>23.28</v>
      </c>
      <c r="F175" s="172"/>
      <c r="G175" s="172"/>
      <c r="H175" s="172"/>
      <c r="I175" s="172"/>
      <c r="J175" s="172"/>
      <c r="K175" s="172"/>
      <c r="L175" s="172"/>
      <c r="M175" s="172"/>
      <c r="N175" s="163"/>
      <c r="O175" s="163"/>
      <c r="P175" s="163"/>
      <c r="Q175" s="163"/>
      <c r="R175" s="163"/>
      <c r="S175" s="163"/>
      <c r="T175" s="164"/>
      <c r="U175" s="16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 t="s">
        <v>119</v>
      </c>
      <c r="AF175" s="153">
        <v>0</v>
      </c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outlineLevel="1" x14ac:dyDescent="0.2">
      <c r="A176" s="154"/>
      <c r="B176" s="161"/>
      <c r="C176" s="193" t="s">
        <v>323</v>
      </c>
      <c r="D176" s="165"/>
      <c r="E176" s="169">
        <v>2.8</v>
      </c>
      <c r="F176" s="172"/>
      <c r="G176" s="172"/>
      <c r="H176" s="172"/>
      <c r="I176" s="172"/>
      <c r="J176" s="172"/>
      <c r="K176" s="172"/>
      <c r="L176" s="172"/>
      <c r="M176" s="172"/>
      <c r="N176" s="163"/>
      <c r="O176" s="163"/>
      <c r="P176" s="163"/>
      <c r="Q176" s="163"/>
      <c r="R176" s="163"/>
      <c r="S176" s="163"/>
      <c r="T176" s="164"/>
      <c r="U176" s="16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 t="s">
        <v>119</v>
      </c>
      <c r="AF176" s="153">
        <v>0</v>
      </c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x14ac:dyDescent="0.2">
      <c r="A177" s="155" t="s">
        <v>110</v>
      </c>
      <c r="B177" s="162" t="s">
        <v>83</v>
      </c>
      <c r="C177" s="194" t="s">
        <v>26</v>
      </c>
      <c r="D177" s="166"/>
      <c r="E177" s="170"/>
      <c r="F177" s="173"/>
      <c r="G177" s="173">
        <f>SUMIF(AE178:AE178,"&lt;&gt;NOR",G178:G178)</f>
        <v>0</v>
      </c>
      <c r="H177" s="173"/>
      <c r="I177" s="173">
        <f>SUM(I178:I178)</f>
        <v>0</v>
      </c>
      <c r="J177" s="173"/>
      <c r="K177" s="173">
        <f>SUM(K178:K178)</f>
        <v>0</v>
      </c>
      <c r="L177" s="173"/>
      <c r="M177" s="173">
        <f>SUM(M178:M178)</f>
        <v>0</v>
      </c>
      <c r="N177" s="166"/>
      <c r="O177" s="166">
        <f>SUM(O178:O178)</f>
        <v>0</v>
      </c>
      <c r="P177" s="166"/>
      <c r="Q177" s="166">
        <f>SUM(Q178:Q178)</f>
        <v>0</v>
      </c>
      <c r="R177" s="166"/>
      <c r="S177" s="166"/>
      <c r="T177" s="167"/>
      <c r="U177" s="166">
        <f>SUM(U178:U178)</f>
        <v>0</v>
      </c>
      <c r="AE177" t="s">
        <v>111</v>
      </c>
    </row>
    <row r="178" spans="1:60" outlineLevel="1" x14ac:dyDescent="0.2">
      <c r="A178" s="181">
        <v>54</v>
      </c>
      <c r="B178" s="182" t="s">
        <v>324</v>
      </c>
      <c r="C178" s="195" t="s">
        <v>325</v>
      </c>
      <c r="D178" s="183" t="s">
        <v>326</v>
      </c>
      <c r="E178" s="184">
        <v>1</v>
      </c>
      <c r="F178" s="185"/>
      <c r="G178" s="186">
        <f>ROUND(E178*F178,2)</f>
        <v>0</v>
      </c>
      <c r="H178" s="185"/>
      <c r="I178" s="186">
        <f>ROUND(E178*H178,2)</f>
        <v>0</v>
      </c>
      <c r="J178" s="185"/>
      <c r="K178" s="186">
        <f>ROUND(E178*J178,2)</f>
        <v>0</v>
      </c>
      <c r="L178" s="186">
        <v>21</v>
      </c>
      <c r="M178" s="186">
        <f>G178*(1+L178/100)</f>
        <v>0</v>
      </c>
      <c r="N178" s="183">
        <v>0</v>
      </c>
      <c r="O178" s="183">
        <f>ROUND(E178*N178,5)</f>
        <v>0</v>
      </c>
      <c r="P178" s="183">
        <v>0</v>
      </c>
      <c r="Q178" s="183">
        <f>ROUND(E178*P178,5)</f>
        <v>0</v>
      </c>
      <c r="R178" s="183"/>
      <c r="S178" s="183"/>
      <c r="T178" s="187">
        <v>0</v>
      </c>
      <c r="U178" s="183">
        <f>ROUND(E178*T178,2)</f>
        <v>0</v>
      </c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 t="s">
        <v>115</v>
      </c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x14ac:dyDescent="0.2">
      <c r="A179" s="6"/>
      <c r="B179" s="7" t="s">
        <v>327</v>
      </c>
      <c r="C179" s="196" t="s">
        <v>327</v>
      </c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AC179">
        <v>15</v>
      </c>
      <c r="AD179">
        <v>21</v>
      </c>
    </row>
    <row r="180" spans="1:60" x14ac:dyDescent="0.2">
      <c r="A180" s="188"/>
      <c r="B180" s="189">
        <v>26</v>
      </c>
      <c r="C180" s="197" t="s">
        <v>327</v>
      </c>
      <c r="D180" s="190"/>
      <c r="E180" s="190"/>
      <c r="F180" s="190"/>
      <c r="G180" s="191">
        <f>G8+G30+G40+G70+G112+G116+G122+G130+G148+G164+G171+G177</f>
        <v>0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AC180">
        <f>SUMIF(L7:L178,AC179,G7:G178)</f>
        <v>0</v>
      </c>
      <c r="AD180">
        <f>SUMIF(L7:L178,AD179,G7:G178)</f>
        <v>0</v>
      </c>
      <c r="AE180" t="s">
        <v>328</v>
      </c>
    </row>
    <row r="181" spans="1:60" x14ac:dyDescent="0.2">
      <c r="A181" s="6"/>
      <c r="B181" s="7" t="s">
        <v>327</v>
      </c>
      <c r="C181" s="196" t="s">
        <v>327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60" x14ac:dyDescent="0.2">
      <c r="A182" s="6"/>
      <c r="B182" s="7" t="s">
        <v>327</v>
      </c>
      <c r="C182" s="196" t="s">
        <v>327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60" x14ac:dyDescent="0.2">
      <c r="A183" s="256">
        <v>33</v>
      </c>
      <c r="B183" s="256"/>
      <c r="C183" s="25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60" x14ac:dyDescent="0.2">
      <c r="A184" s="258"/>
      <c r="B184" s="259"/>
      <c r="C184" s="260"/>
      <c r="D184" s="259"/>
      <c r="E184" s="259"/>
      <c r="F184" s="259"/>
      <c r="G184" s="261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AE184" t="s">
        <v>329</v>
      </c>
    </row>
    <row r="185" spans="1:60" x14ac:dyDescent="0.2">
      <c r="A185" s="262"/>
      <c r="B185" s="263"/>
      <c r="C185" s="264"/>
      <c r="D185" s="263"/>
      <c r="E185" s="263"/>
      <c r="F185" s="263"/>
      <c r="G185" s="26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60" x14ac:dyDescent="0.2">
      <c r="A186" s="262"/>
      <c r="B186" s="263"/>
      <c r="C186" s="264"/>
      <c r="D186" s="263"/>
      <c r="E186" s="263"/>
      <c r="F186" s="263"/>
      <c r="G186" s="26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60" x14ac:dyDescent="0.2">
      <c r="A187" s="262"/>
      <c r="B187" s="263"/>
      <c r="C187" s="264"/>
      <c r="D187" s="263"/>
      <c r="E187" s="263"/>
      <c r="F187" s="263"/>
      <c r="G187" s="26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60" x14ac:dyDescent="0.2">
      <c r="A188" s="266"/>
      <c r="B188" s="267"/>
      <c r="C188" s="268"/>
      <c r="D188" s="267"/>
      <c r="E188" s="267"/>
      <c r="F188" s="267"/>
      <c r="G188" s="269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60" x14ac:dyDescent="0.2">
      <c r="A189" s="6"/>
      <c r="B189" s="7" t="s">
        <v>327</v>
      </c>
      <c r="C189" s="196" t="s">
        <v>327</v>
      </c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60" x14ac:dyDescent="0.2">
      <c r="C190" s="198"/>
      <c r="AE190" t="s">
        <v>330</v>
      </c>
    </row>
  </sheetData>
  <mergeCells count="9">
    <mergeCell ref="C157:G157"/>
    <mergeCell ref="A183:C183"/>
    <mergeCell ref="A184:G188"/>
    <mergeCell ref="A1:G1"/>
    <mergeCell ref="C2:G2"/>
    <mergeCell ref="C3:G3"/>
    <mergeCell ref="C4:G4"/>
    <mergeCell ref="C10:G10"/>
    <mergeCell ref="C153:G15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2020-04-05T08:38:18Z</cp:lastPrinted>
  <dcterms:created xsi:type="dcterms:W3CDTF">2009-04-08T07:15:50Z</dcterms:created>
  <dcterms:modified xsi:type="dcterms:W3CDTF">2020-04-05T08:38:22Z</dcterms:modified>
</cp:coreProperties>
</file>